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60" windowHeight="12090"/>
  </bookViews>
  <sheets>
    <sheet name="5 CONTO ENERGIA" sheetId="3" r:id="rId1"/>
  </sheets>
  <calcPr calcId="124519"/>
</workbook>
</file>

<file path=xl/calcChain.xml><?xml version="1.0" encoding="utf-8"?>
<calcChain xmlns="http://schemas.openxmlformats.org/spreadsheetml/2006/main">
  <c r="T3" i="3"/>
  <c r="T4" s="1"/>
  <c r="T5" s="1"/>
  <c r="T6" s="1"/>
  <c r="T7" s="1"/>
  <c r="T8" s="1"/>
  <c r="T9" s="1"/>
  <c r="T10" s="1"/>
  <c r="T11" s="1"/>
  <c r="T12" s="1"/>
  <c r="T13" s="1"/>
  <c r="T14" s="1"/>
  <c r="T15" s="1"/>
  <c r="T16" s="1"/>
  <c r="T17" s="1"/>
  <c r="T18" s="1"/>
  <c r="T19" s="1"/>
  <c r="T20" s="1"/>
  <c r="T21" s="1"/>
  <c r="T22" s="1"/>
  <c r="J7"/>
  <c r="K12"/>
  <c r="J12"/>
  <c r="I12"/>
  <c r="H12"/>
  <c r="G12"/>
  <c r="F12"/>
  <c r="E12"/>
  <c r="D12"/>
  <c r="C12"/>
  <c r="B12"/>
  <c r="B10"/>
  <c r="C9"/>
  <c r="D9" s="1"/>
  <c r="E9" s="1"/>
  <c r="F9" s="1"/>
  <c r="G9" s="1"/>
  <c r="H9" s="1"/>
  <c r="I9" s="1"/>
  <c r="J9" s="1"/>
  <c r="K9" s="1"/>
  <c r="B16" s="1"/>
  <c r="C16" s="1"/>
  <c r="D16" s="1"/>
  <c r="E16" s="1"/>
  <c r="F16" s="1"/>
  <c r="G16" s="1"/>
  <c r="H16" s="1"/>
  <c r="I16" s="1"/>
  <c r="J16" s="1"/>
  <c r="K16" s="1"/>
  <c r="B11" l="1"/>
  <c r="C10"/>
  <c r="C11" s="1"/>
  <c r="D10" l="1"/>
  <c r="D11" s="1"/>
  <c r="E10" l="1"/>
  <c r="E11" s="1"/>
  <c r="F10" l="1"/>
  <c r="F11" s="1"/>
  <c r="G10" l="1"/>
  <c r="G11" s="1"/>
  <c r="H10" l="1"/>
  <c r="H11" s="1"/>
  <c r="I10" l="1"/>
  <c r="I11" s="1"/>
  <c r="J10" l="1"/>
  <c r="J11" s="1"/>
  <c r="K10" l="1"/>
  <c r="K11" s="1"/>
  <c r="B17" l="1"/>
  <c r="B18" s="1"/>
  <c r="C17" l="1"/>
  <c r="C18" s="1"/>
  <c r="D17" l="1"/>
  <c r="D18" s="1"/>
  <c r="E17" l="1"/>
  <c r="E18" s="1"/>
  <c r="F17" l="1"/>
  <c r="F18" s="1"/>
  <c r="G17" l="1"/>
  <c r="G18" s="1"/>
  <c r="H17" l="1"/>
  <c r="H18" s="1"/>
  <c r="I17" l="1"/>
  <c r="I18" s="1"/>
  <c r="J17" l="1"/>
  <c r="J18" s="1"/>
  <c r="K17" l="1"/>
  <c r="K18" s="1"/>
  <c r="F5" l="1"/>
  <c r="F3"/>
  <c r="O13"/>
  <c r="F7" l="1"/>
  <c r="J3" l="1"/>
  <c r="B27"/>
  <c r="V2"/>
  <c r="R3" l="1"/>
  <c r="R4" l="1"/>
  <c r="B13"/>
  <c r="B14" s="1"/>
  <c r="B15" s="1"/>
  <c r="J6"/>
  <c r="J5"/>
  <c r="R5" l="1"/>
  <c r="C13"/>
  <c r="C14" s="1"/>
  <c r="C15" s="1"/>
  <c r="V3"/>
  <c r="R6" l="1"/>
  <c r="D13"/>
  <c r="D14" s="1"/>
  <c r="D15" s="1"/>
  <c r="V4"/>
  <c r="R7" l="1"/>
  <c r="E13"/>
  <c r="E14" s="1"/>
  <c r="E15" s="1"/>
  <c r="V5"/>
  <c r="R8" l="1"/>
  <c r="F13"/>
  <c r="F14" s="1"/>
  <c r="F15" s="1"/>
  <c r="V6"/>
  <c r="R9" l="1"/>
  <c r="G13"/>
  <c r="G14" s="1"/>
  <c r="G15" s="1"/>
  <c r="V7"/>
  <c r="R10" l="1"/>
  <c r="H13"/>
  <c r="H14" s="1"/>
  <c r="H15" s="1"/>
  <c r="V8"/>
  <c r="R11" l="1"/>
  <c r="I13"/>
  <c r="I14" s="1"/>
  <c r="I15" s="1"/>
  <c r="V9"/>
  <c r="R12" l="1"/>
  <c r="J13"/>
  <c r="J14" s="1"/>
  <c r="J15" s="1"/>
  <c r="V10"/>
  <c r="R13" l="1"/>
  <c r="K13"/>
  <c r="K14" s="1"/>
  <c r="K15" s="1"/>
  <c r="V11"/>
  <c r="R14" l="1"/>
  <c r="B20"/>
  <c r="B21" s="1"/>
  <c r="B22" s="1"/>
  <c r="V12"/>
  <c r="R15" l="1"/>
  <c r="C20"/>
  <c r="C21" s="1"/>
  <c r="C22" s="1"/>
  <c r="V13"/>
  <c r="R16" l="1"/>
  <c r="D20"/>
  <c r="D21" s="1"/>
  <c r="D22" s="1"/>
  <c r="V14"/>
  <c r="R17" l="1"/>
  <c r="E20"/>
  <c r="E21" s="1"/>
  <c r="E22" s="1"/>
  <c r="V15"/>
  <c r="R18" l="1"/>
  <c r="F20"/>
  <c r="F21" s="1"/>
  <c r="F22" s="1"/>
  <c r="V16"/>
  <c r="R19" l="1"/>
  <c r="G20"/>
  <c r="G21" s="1"/>
  <c r="G22" s="1"/>
  <c r="V17"/>
  <c r="R20" l="1"/>
  <c r="H20"/>
  <c r="H21" s="1"/>
  <c r="H22" s="1"/>
  <c r="V18"/>
  <c r="R21" l="1"/>
  <c r="I20"/>
  <c r="I21" s="1"/>
  <c r="I22" s="1"/>
  <c r="V19"/>
  <c r="R22" l="1"/>
  <c r="K20" s="1"/>
  <c r="K21" s="1"/>
  <c r="J20"/>
  <c r="J21" s="1"/>
  <c r="J22" s="1"/>
  <c r="V20"/>
  <c r="K22" l="1"/>
  <c r="B25"/>
  <c r="V21"/>
  <c r="F26"/>
  <c r="F25"/>
  <c r="V22" l="1"/>
  <c r="F27"/>
  <c r="J27" l="1"/>
  <c r="J26" s="1"/>
  <c r="J25"/>
</calcChain>
</file>

<file path=xl/sharedStrings.xml><?xml version="1.0" encoding="utf-8"?>
<sst xmlns="http://schemas.openxmlformats.org/spreadsheetml/2006/main" count="79" uniqueCount="52">
  <si>
    <t>Euro</t>
  </si>
  <si>
    <t>Decadimento produttivo</t>
  </si>
  <si>
    <t>Anni → 1 ÷ 10</t>
  </si>
  <si>
    <t>Anni → 11 ÷ 20</t>
  </si>
  <si>
    <t>TIPOLOGIA IMPIANTO</t>
  </si>
  <si>
    <t>Tipologia installazione</t>
  </si>
  <si>
    <t>Investimento</t>
  </si>
  <si>
    <t>Kwp</t>
  </si>
  <si>
    <t>Produzione di 1KwP</t>
  </si>
  <si>
    <t>Kwh-Anno</t>
  </si>
  <si>
    <t>Kwh</t>
  </si>
  <si>
    <t>Autoconsumo stimato</t>
  </si>
  <si>
    <t>%</t>
  </si>
  <si>
    <t>Potenza totale impianto</t>
  </si>
  <si>
    <t>Inflazione costo energia</t>
  </si>
  <si>
    <t>Costo m. energia Kwh</t>
  </si>
  <si>
    <t>% - Anno</t>
  </si>
  <si>
    <t xml:space="preserve">    </t>
  </si>
  <si>
    <t xml:space="preserve"> </t>
  </si>
  <si>
    <t>Rendimento Progressivo</t>
  </si>
  <si>
    <t>Su Edificio</t>
  </si>
  <si>
    <t>€/kwh</t>
  </si>
  <si>
    <t>€</t>
  </si>
  <si>
    <t>Risparmio bolletta</t>
  </si>
  <si>
    <t>TOTALE RICAVI</t>
  </si>
  <si>
    <t>Produzione</t>
  </si>
  <si>
    <t>INVESTIMENTO</t>
  </si>
  <si>
    <t>Ricavi gse</t>
  </si>
  <si>
    <t>Rendimento anno</t>
  </si>
  <si>
    <t>TOTALE A 20 ANNI</t>
  </si>
  <si>
    <t>Guadagno netto</t>
  </si>
  <si>
    <t>Totale Ricavi Anno</t>
  </si>
  <si>
    <t>Progressivo Ricavi</t>
  </si>
  <si>
    <t>Produzione Kwh-Anno</t>
  </si>
  <si>
    <t>Potenza totale</t>
  </si>
  <si>
    <t>Produzione 1KwP</t>
  </si>
  <si>
    <t>Decadimento</t>
  </si>
  <si>
    <t>Autoconsumo stim</t>
  </si>
  <si>
    <t>Rendimento a 20 anni</t>
  </si>
  <si>
    <t>Detrazione</t>
  </si>
  <si>
    <t>Detrazione Irpef</t>
  </si>
  <si>
    <t>Tariffe Scambio Sul Posto</t>
  </si>
  <si>
    <t>Scambio sul Posto - " Vendita "</t>
  </si>
  <si>
    <t>Costo medio energia per Kwh - Sintetico - "Autoconsumo"</t>
  </si>
  <si>
    <t>Scambio sul posto</t>
  </si>
  <si>
    <t>Vendita</t>
  </si>
  <si>
    <t>Auto sonsumo</t>
  </si>
  <si>
    <t>Autoconsumo = Costo m.energia</t>
  </si>
  <si>
    <t>MODIFICARE SOLO VALORI IN GIALLO</t>
  </si>
  <si>
    <t>Incentivi</t>
  </si>
  <si>
    <r>
      <rPr>
        <b/>
        <sz val="10"/>
        <color indexed="8"/>
        <rFont val="Century Gothic"/>
        <family val="2"/>
      </rPr>
      <t>Rendicontazione Economica</t>
    </r>
    <r>
      <rPr>
        <sz val="10"/>
        <color indexed="8"/>
        <rFont val="Century Gothic"/>
        <family val="2"/>
      </rPr>
      <t xml:space="preserve"> Fotovoltaico - </t>
    </r>
    <r>
      <rPr>
        <b/>
        <sz val="10"/>
        <color indexed="30"/>
        <rFont val="Century Gothic"/>
        <family val="2"/>
      </rPr>
      <t>Detrazione 50 % + S.S.P.</t>
    </r>
  </si>
  <si>
    <t>WWW.PREVENTIVI-FOTOVOLTAICO-ITALIA.IT</t>
  </si>
</sst>
</file>

<file path=xl/styles.xml><?xml version="1.0" encoding="utf-8"?>
<styleSheet xmlns="http://schemas.openxmlformats.org/spreadsheetml/2006/main">
  <numFmts count="6">
    <numFmt numFmtId="164" formatCode="0.0%"/>
    <numFmt numFmtId="165" formatCode="0.000"/>
    <numFmt numFmtId="166" formatCode="#,##0.000"/>
    <numFmt numFmtId="167" formatCode="0.0"/>
    <numFmt numFmtId="168" formatCode="&quot;€&quot;\ #,##0"/>
    <numFmt numFmtId="169" formatCode="&quot;€&quot;\ #,##0.000"/>
  </numFmts>
  <fonts count="14">
    <font>
      <sz val="10"/>
      <color theme="1"/>
      <name val="Arial"/>
      <family val="2"/>
    </font>
    <font>
      <sz val="12"/>
      <color theme="1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sz val="8"/>
      <color theme="1"/>
      <name val="Century Gothic"/>
      <family val="2"/>
    </font>
    <font>
      <b/>
      <sz val="10"/>
      <color theme="0"/>
      <name val="Century Gothic"/>
      <family val="2"/>
    </font>
    <font>
      <b/>
      <sz val="12"/>
      <color theme="0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3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000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0" xfId="0" applyFont="1"/>
    <xf numFmtId="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7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Fill="1" applyBorder="1"/>
    <xf numFmtId="0" fontId="6" fillId="0" borderId="0" xfId="0" applyFont="1" applyFill="1" applyBorder="1" applyAlignment="1">
      <alignment horizontal="right" vertical="center"/>
    </xf>
    <xf numFmtId="166" fontId="5" fillId="3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3" fillId="0" borderId="0" xfId="0" applyFont="1" applyFill="1"/>
    <xf numFmtId="3" fontId="5" fillId="0" borderId="24" xfId="0" applyNumberFormat="1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3" fontId="4" fillId="0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8" fillId="0" borderId="20" xfId="0" applyFont="1" applyBorder="1"/>
    <xf numFmtId="0" fontId="6" fillId="0" borderId="15" xfId="0" applyFont="1" applyBorder="1" applyAlignment="1">
      <alignment horizontal="left" vertical="center"/>
    </xf>
    <xf numFmtId="0" fontId="8" fillId="0" borderId="0" xfId="0" applyFont="1" applyBorder="1"/>
    <xf numFmtId="0" fontId="6" fillId="0" borderId="16" xfId="0" applyFont="1" applyBorder="1" applyAlignment="1">
      <alignment horizontal="center" vertical="center"/>
    </xf>
    <xf numFmtId="3" fontId="9" fillId="5" borderId="16" xfId="0" applyNumberFormat="1" applyFont="1" applyFill="1" applyBorder="1" applyAlignment="1">
      <alignment horizontal="center" vertical="center"/>
    </xf>
    <xf numFmtId="3" fontId="9" fillId="6" borderId="16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right" vertical="center"/>
    </xf>
    <xf numFmtId="0" fontId="5" fillId="0" borderId="24" xfId="0" applyFont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right" vertical="center"/>
    </xf>
    <xf numFmtId="0" fontId="5" fillId="2" borderId="28" xfId="0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168" fontId="5" fillId="0" borderId="2" xfId="0" applyNumberFormat="1" applyFont="1" applyBorder="1" applyAlignment="1">
      <alignment vertical="center"/>
    </xf>
    <xf numFmtId="168" fontId="5" fillId="0" borderId="2" xfId="0" applyNumberFormat="1" applyFont="1" applyFill="1" applyBorder="1" applyAlignment="1">
      <alignment vertical="center"/>
    </xf>
    <xf numFmtId="168" fontId="5" fillId="0" borderId="18" xfId="0" applyNumberFormat="1" applyFont="1" applyBorder="1" applyAlignment="1">
      <alignment vertical="center"/>
    </xf>
    <xf numFmtId="168" fontId="5" fillId="0" borderId="18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right" vertical="center"/>
    </xf>
    <xf numFmtId="168" fontId="5" fillId="0" borderId="29" xfId="0" applyNumberFormat="1" applyFont="1" applyFill="1" applyBorder="1" applyAlignment="1">
      <alignment vertical="center"/>
    </xf>
    <xf numFmtId="168" fontId="5" fillId="0" borderId="30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 vertical="center"/>
    </xf>
    <xf numFmtId="4" fontId="9" fillId="7" borderId="1" xfId="0" applyNumberFormat="1" applyFont="1" applyFill="1" applyBorder="1" applyAlignment="1">
      <alignment horizontal="center" vertical="center"/>
    </xf>
    <xf numFmtId="0" fontId="8" fillId="0" borderId="0" xfId="0" applyFont="1"/>
    <xf numFmtId="1" fontId="5" fillId="3" borderId="1" xfId="0" applyNumberFormat="1" applyFont="1" applyFill="1" applyBorder="1" applyAlignment="1">
      <alignment horizontal="center" vertical="center"/>
    </xf>
    <xf numFmtId="9" fontId="5" fillId="0" borderId="14" xfId="0" applyNumberFormat="1" applyFont="1" applyFill="1" applyBorder="1" applyAlignment="1">
      <alignment horizontal="center" vertical="center"/>
    </xf>
    <xf numFmtId="168" fontId="5" fillId="0" borderId="14" xfId="0" applyNumberFormat="1" applyFont="1" applyFill="1" applyBorder="1" applyAlignment="1">
      <alignment horizontal="center" vertical="center"/>
    </xf>
    <xf numFmtId="169" fontId="5" fillId="0" borderId="1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9" fontId="5" fillId="0" borderId="17" xfId="0" applyNumberFormat="1" applyFont="1" applyFill="1" applyBorder="1" applyAlignment="1">
      <alignment horizontal="center" vertical="center"/>
    </xf>
    <xf numFmtId="0" fontId="3" fillId="0" borderId="38" xfId="0" applyFont="1" applyBorder="1"/>
    <xf numFmtId="0" fontId="5" fillId="0" borderId="34" xfId="0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3" fontId="8" fillId="0" borderId="0" xfId="0" applyNumberFormat="1" applyFont="1"/>
    <xf numFmtId="165" fontId="8" fillId="0" borderId="0" xfId="0" applyNumberFormat="1" applyFont="1"/>
    <xf numFmtId="0" fontId="6" fillId="0" borderId="6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3" fontId="6" fillId="3" borderId="4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4" fontId="6" fillId="3" borderId="42" xfId="0" applyNumberFormat="1" applyFont="1" applyFill="1" applyBorder="1" applyAlignment="1">
      <alignment horizontal="center" vertical="center"/>
    </xf>
    <xf numFmtId="2" fontId="5" fillId="3" borderId="43" xfId="0" applyNumberFormat="1" applyFont="1" applyFill="1" applyBorder="1" applyAlignment="1">
      <alignment horizontal="center" vertical="center"/>
    </xf>
    <xf numFmtId="166" fontId="5" fillId="3" borderId="21" xfId="0" applyNumberFormat="1" applyFont="1" applyFill="1" applyBorder="1" applyAlignment="1">
      <alignment horizontal="center" vertical="center"/>
    </xf>
    <xf numFmtId="1" fontId="6" fillId="3" borderId="42" xfId="0" applyNumberFormat="1" applyFont="1" applyFill="1" applyBorder="1" applyAlignment="1">
      <alignment horizontal="center" vertical="center"/>
    </xf>
    <xf numFmtId="0" fontId="3" fillId="0" borderId="0" xfId="0" applyFont="1" applyBorder="1" applyAlignment="1"/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0" fillId="8" borderId="39" xfId="0" applyFont="1" applyFill="1" applyBorder="1" applyAlignment="1">
      <alignment horizontal="center" vertical="center" wrapText="1"/>
    </xf>
    <xf numFmtId="0" fontId="10" fillId="8" borderId="40" xfId="0" applyFont="1" applyFill="1" applyBorder="1" applyAlignment="1">
      <alignment horizontal="center" vertical="center" wrapText="1"/>
    </xf>
    <xf numFmtId="0" fontId="10" fillId="8" borderId="4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6" fontId="5" fillId="0" borderId="36" xfId="0" applyNumberFormat="1" applyFont="1" applyFill="1" applyBorder="1" applyAlignment="1">
      <alignment horizontal="center" vertical="center"/>
    </xf>
    <xf numFmtId="166" fontId="5" fillId="0" borderId="21" xfId="0" applyNumberFormat="1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10" fillId="8" borderId="47" xfId="0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 wrapText="1"/>
    </xf>
    <xf numFmtId="0" fontId="10" fillId="8" borderId="28" xfId="0" applyFont="1" applyFill="1" applyBorder="1" applyAlignment="1">
      <alignment horizontal="center" vertical="center" wrapText="1"/>
    </xf>
    <xf numFmtId="0" fontId="10" fillId="8" borderId="44" xfId="0" applyFont="1" applyFill="1" applyBorder="1" applyAlignment="1">
      <alignment horizontal="center" vertical="center" wrapText="1"/>
    </xf>
    <xf numFmtId="0" fontId="10" fillId="8" borderId="45" xfId="0" applyFont="1" applyFill="1" applyBorder="1" applyAlignment="1">
      <alignment horizontal="center" vertical="center" wrapText="1"/>
    </xf>
    <xf numFmtId="0" fontId="10" fillId="8" borderId="46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5" fillId="0" borderId="2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47D4E7"/>
      <color rgb="FF97E7A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2"/>
  <c:chart>
    <c:title>
      <c:tx>
        <c:rich>
          <a:bodyPr/>
          <a:lstStyle/>
          <a:p>
            <a:pPr>
              <a:defRPr>
                <a:latin typeface="Century Gothic" pitchFamily="34" charset="0"/>
              </a:defRPr>
            </a:pPr>
            <a:r>
              <a:rPr lang="en-US" sz="800" b="0" i="0" baseline="0">
                <a:latin typeface="Century Gothic" pitchFamily="34" charset="0"/>
              </a:rPr>
              <a:t>Rendimento Progressivo</a:t>
            </a:r>
          </a:p>
        </c:rich>
      </c:tx>
      <c:layout>
        <c:manualLayout>
          <c:xMode val="edge"/>
          <c:yMode val="edge"/>
          <c:x val="0.42814348206474284"/>
          <c:y val="6.8728522336769765E-2"/>
        </c:manualLayout>
      </c:layout>
    </c:title>
    <c:plotArea>
      <c:layout>
        <c:manualLayout>
          <c:layoutTarget val="inner"/>
          <c:xMode val="edge"/>
          <c:yMode val="edge"/>
          <c:x val="5.1945922960747216E-2"/>
          <c:y val="6.8975358662691347E-2"/>
          <c:w val="0.94805407703925282"/>
          <c:h val="0.89719889180519163"/>
        </c:manualLayout>
      </c:layout>
      <c:barChart>
        <c:barDir val="col"/>
        <c:grouping val="clustered"/>
        <c:ser>
          <c:idx val="0"/>
          <c:order val="0"/>
          <c:tx>
            <c:strRef>
              <c:f>'5 CONTO ENERGIA'!$V$1</c:f>
              <c:strCache>
                <c:ptCount val="1"/>
                <c:pt idx="0">
                  <c:v>Rendimento Progressivo</c:v>
                </c:pt>
              </c:strCache>
            </c:strRef>
          </c:tx>
          <c:spPr>
            <a:solidFill>
              <a:srgbClr val="00B050"/>
            </a:solidFill>
          </c:spPr>
          <c:invertIfNegative val="1"/>
          <c:val>
            <c:numRef>
              <c:f>'5 CONTO ENERGIA'!$V$3:$V$22</c:f>
              <c:numCache>
                <c:formatCode>#,##0</c:formatCode>
                <c:ptCount val="20"/>
                <c:pt idx="0">
                  <c:v>-5611.25</c:v>
                </c:pt>
                <c:pt idx="1">
                  <c:v>-4814.14453125</c:v>
                </c:pt>
                <c:pt idx="2">
                  <c:v>-4008.5346575195313</c:v>
                </c:pt>
                <c:pt idx="3">
                  <c:v>-3194.268787789817</c:v>
                </c:pt>
                <c:pt idx="4">
                  <c:v>-2371.1926289321705</c:v>
                </c:pt>
                <c:pt idx="5">
                  <c:v>-1539.1491375428864</c:v>
                </c:pt>
                <c:pt idx="6">
                  <c:v>-697.97847091958829</c:v>
                </c:pt>
                <c:pt idx="7">
                  <c:v>152.48206283626996</c:v>
                </c:pt>
                <c:pt idx="8">
                  <c:v>1012.3980556063266</c:v>
                </c:pt>
                <c:pt idx="9">
                  <c:v>1881.9380509475095</c:v>
                </c:pt>
                <c:pt idx="10">
                  <c:v>2441.2735967056487</c:v>
                </c:pt>
                <c:pt idx="11">
                  <c:v>3010.5792985669268</c:v>
                </c:pt>
                <c:pt idx="12">
                  <c:v>3590.0328745638822</c:v>
                </c:pt>
                <c:pt idx="13">
                  <c:v>4179.8152105529834</c:v>
                </c:pt>
                <c:pt idx="14">
                  <c:v>4780.1104166810901</c:v>
                </c:pt>
                <c:pt idx="15">
                  <c:v>5391.1058848584307</c:v>
                </c:pt>
                <c:pt idx="16">
                  <c:v>6012.9923472560322</c:v>
                </c:pt>
                <c:pt idx="17">
                  <c:v>6645.9639358458708</c:v>
                </c:pt>
                <c:pt idx="18">
                  <c:v>7290.218243002324</c:v>
                </c:pt>
                <c:pt idx="19">
                  <c:v>7945.9563831838404</c:v>
                </c:pt>
              </c:numCache>
            </c:numRef>
          </c:val>
        </c:ser>
        <c:axId val="57312768"/>
        <c:axId val="57314304"/>
      </c:barChart>
      <c:catAx>
        <c:axId val="57312768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it-IT"/>
          </a:p>
        </c:txPr>
        <c:crossAx val="57314304"/>
        <c:crosses val="autoZero"/>
        <c:auto val="1"/>
        <c:lblAlgn val="ctr"/>
        <c:lblOffset val="100"/>
      </c:catAx>
      <c:valAx>
        <c:axId val="57314304"/>
        <c:scaling>
          <c:orientation val="minMax"/>
          <c:max val="40000"/>
          <c:min val="-20000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baseline="0">
                <a:latin typeface="Century Gothic" pitchFamily="34" charset="0"/>
              </a:defRPr>
            </a:pPr>
            <a:endParaRPr lang="it-IT"/>
          </a:p>
        </c:txPr>
        <c:crossAx val="57312768"/>
        <c:crosses val="autoZero"/>
        <c:crossBetween val="between"/>
        <c:majorUnit val="10000"/>
        <c:minorUnit val="5000"/>
      </c:valAx>
    </c:plotArea>
    <c:plotVisOnly val="1"/>
  </c:chart>
  <c:spPr>
    <a:ln>
      <a:noFill/>
    </a:ln>
  </c:spPr>
  <c:txPr>
    <a:bodyPr/>
    <a:lstStyle/>
    <a:p>
      <a:pPr>
        <a:defRPr sz="800" baseline="0">
          <a:latin typeface="Myriad Pro"/>
        </a:defRPr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3"/>
  <c:chart>
    <c:plotArea>
      <c:layout>
        <c:manualLayout>
          <c:layoutTarget val="inner"/>
          <c:xMode val="edge"/>
          <c:yMode val="edge"/>
          <c:x val="3.7729859567276001E-2"/>
          <c:y val="3.2574268924349163E-2"/>
          <c:w val="0.96227014043272407"/>
          <c:h val="0.77118182145040304"/>
        </c:manualLayout>
      </c:layout>
      <c:barChart>
        <c:barDir val="col"/>
        <c:grouping val="stacked"/>
        <c:ser>
          <c:idx val="0"/>
          <c:order val="0"/>
          <c:tx>
            <c:strRef>
              <c:f>'5 CONTO ENERGIA'!$A$13</c:f>
              <c:strCache>
                <c:ptCount val="1"/>
                <c:pt idx="0">
                  <c:v>Risparmio bolletta</c:v>
                </c:pt>
              </c:strCache>
            </c:strRef>
          </c:tx>
          <c:val>
            <c:numRef>
              <c:f>('5 CONTO ENERGIA'!$B$13:$K$13,'5 CONTO ENERGIA'!$B$20:$K$20)</c:f>
              <c:numCache>
                <c:formatCode>"€"\ #,##0</c:formatCode>
                <c:ptCount val="20"/>
                <c:pt idx="0">
                  <c:v>187.5</c:v>
                </c:pt>
                <c:pt idx="1">
                  <c:v>190.84218750000002</c:v>
                </c:pt>
                <c:pt idx="2">
                  <c:v>194.24394949218751</c:v>
                </c:pt>
                <c:pt idx="3">
                  <c:v>197.70634789188577</c:v>
                </c:pt>
                <c:pt idx="4">
                  <c:v>201.23046354305862</c:v>
                </c:pt>
                <c:pt idx="5">
                  <c:v>204.81739655571363</c:v>
                </c:pt>
                <c:pt idx="6">
                  <c:v>208.46826664931922</c:v>
                </c:pt>
                <c:pt idx="7">
                  <c:v>212.18421350234331</c:v>
                </c:pt>
                <c:pt idx="8">
                  <c:v>215.96639710802259</c:v>
                </c:pt>
                <c:pt idx="9">
                  <c:v>219.8159981364731</c:v>
                </c:pt>
                <c:pt idx="10">
                  <c:v>223.73421830325574</c:v>
                </c:pt>
                <c:pt idx="11">
                  <c:v>227.72228074451127</c:v>
                </c:pt>
                <c:pt idx="12">
                  <c:v>231.78143039878219</c:v>
                </c:pt>
                <c:pt idx="13">
                  <c:v>235.91293439564049</c:v>
                </c:pt>
                <c:pt idx="14">
                  <c:v>240.1180824512428</c:v>
                </c:pt>
                <c:pt idx="15">
                  <c:v>244.39818727093623</c:v>
                </c:pt>
                <c:pt idx="16">
                  <c:v>248.7545849590407</c:v>
                </c:pt>
                <c:pt idx="17">
                  <c:v>253.18863543593557</c:v>
                </c:pt>
                <c:pt idx="18">
                  <c:v>257.70172286258111</c:v>
                </c:pt>
                <c:pt idx="19">
                  <c:v>262.29525607260655</c:v>
                </c:pt>
              </c:numCache>
            </c:numRef>
          </c:val>
        </c:ser>
        <c:ser>
          <c:idx val="1"/>
          <c:order val="1"/>
          <c:tx>
            <c:strRef>
              <c:f>'5 CONTO ENERGIA'!$A$12</c:f>
              <c:strCache>
                <c:ptCount val="1"/>
                <c:pt idx="0">
                  <c:v>Detrazione</c:v>
                </c:pt>
              </c:strCache>
            </c:strRef>
          </c:tx>
          <c:val>
            <c:numRef>
              <c:f>('5 CONTO ENERGIA'!$B$12:$K$12,'5 CONTO ENERGIA'!$B$19:$K$19)</c:f>
              <c:numCache>
                <c:formatCode>"€"\ #,##0</c:formatCode>
                <c:ptCount val="20"/>
                <c:pt idx="0">
                  <c:v>320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  <c:pt idx="4">
                  <c:v>320</c:v>
                </c:pt>
                <c:pt idx="5">
                  <c:v>320</c:v>
                </c:pt>
                <c:pt idx="6">
                  <c:v>320</c:v>
                </c:pt>
                <c:pt idx="7">
                  <c:v>320</c:v>
                </c:pt>
                <c:pt idx="8">
                  <c:v>320</c:v>
                </c:pt>
                <c:pt idx="9">
                  <c:v>320</c:v>
                </c:pt>
              </c:numCache>
            </c:numRef>
          </c:val>
        </c:ser>
        <c:ser>
          <c:idx val="2"/>
          <c:order val="2"/>
          <c:tx>
            <c:strRef>
              <c:f>'5 CONTO ENERGIA'!$A$11</c:f>
              <c:strCache>
                <c:ptCount val="1"/>
                <c:pt idx="0">
                  <c:v>Scambio sul posto</c:v>
                </c:pt>
              </c:strCache>
            </c:strRef>
          </c:tx>
          <c:val>
            <c:numRef>
              <c:f>('5 CONTO ENERGIA'!$B$11:$K$11,'5 CONTO ENERGIA'!$B$18:$K$18)</c:f>
              <c:numCache>
                <c:formatCode>"€"\ #,##0</c:formatCode>
                <c:ptCount val="20"/>
                <c:pt idx="0">
                  <c:v>281.25</c:v>
                </c:pt>
                <c:pt idx="1">
                  <c:v>286.26328125000003</c:v>
                </c:pt>
                <c:pt idx="2">
                  <c:v>291.36592423828125</c:v>
                </c:pt>
                <c:pt idx="3">
                  <c:v>296.55952183782864</c:v>
                </c:pt>
                <c:pt idx="4">
                  <c:v>301.84569531458794</c:v>
                </c:pt>
                <c:pt idx="5">
                  <c:v>307.22609483357047</c:v>
                </c:pt>
                <c:pt idx="6">
                  <c:v>312.7023999739788</c:v>
                </c:pt>
                <c:pt idx="7">
                  <c:v>318.276320253515</c:v>
                </c:pt>
                <c:pt idx="8">
                  <c:v>323.94959566203391</c:v>
                </c:pt>
                <c:pt idx="9">
                  <c:v>329.72399720470969</c:v>
                </c:pt>
                <c:pt idx="10">
                  <c:v>335.60132745488363</c:v>
                </c:pt>
                <c:pt idx="11">
                  <c:v>341.58342111676689</c:v>
                </c:pt>
                <c:pt idx="12">
                  <c:v>347.6721455981733</c:v>
                </c:pt>
                <c:pt idx="13">
                  <c:v>353.86940159346074</c:v>
                </c:pt>
                <c:pt idx="14">
                  <c:v>360.1771236768642</c:v>
                </c:pt>
                <c:pt idx="15">
                  <c:v>366.59728090640436</c:v>
                </c:pt>
                <c:pt idx="16">
                  <c:v>373.13187743856099</c:v>
                </c:pt>
                <c:pt idx="17">
                  <c:v>379.78295315390335</c:v>
                </c:pt>
                <c:pt idx="18">
                  <c:v>386.55258429387169</c:v>
                </c:pt>
                <c:pt idx="19">
                  <c:v>393.44288410890994</c:v>
                </c:pt>
              </c:numCache>
            </c:numRef>
          </c:val>
        </c:ser>
        <c:overlap val="100"/>
        <c:axId val="57373056"/>
        <c:axId val="57374592"/>
      </c:barChart>
      <c:catAx>
        <c:axId val="57373056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it-IT"/>
          </a:p>
        </c:txPr>
        <c:crossAx val="57374592"/>
        <c:crosses val="autoZero"/>
        <c:auto val="1"/>
        <c:lblAlgn val="ctr"/>
        <c:lblOffset val="100"/>
      </c:catAx>
      <c:valAx>
        <c:axId val="57374592"/>
        <c:scaling>
          <c:orientation val="minMax"/>
          <c:max val="3000"/>
          <c:min val="0"/>
        </c:scaling>
        <c:axPos val="l"/>
        <c:majorGridlines/>
        <c:numFmt formatCode="#,##0.0" sourceLinked="0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it-IT"/>
          </a:p>
        </c:txPr>
        <c:crossAx val="57373056"/>
        <c:crosses val="autoZero"/>
        <c:crossBetween val="between"/>
        <c:majorUnit val="500"/>
        <c:minorUnit val="100"/>
      </c:valAx>
    </c:plotArea>
    <c:legend>
      <c:legendPos val="r"/>
      <c:layout>
        <c:manualLayout>
          <c:xMode val="edge"/>
          <c:yMode val="edge"/>
          <c:x val="1.3362138924834951E-2"/>
          <c:y val="5.8394755450089314E-3"/>
          <c:w val="0.95506868744471063"/>
          <c:h val="0.12696115077847592"/>
        </c:manualLayout>
      </c:layout>
      <c:txPr>
        <a:bodyPr/>
        <a:lstStyle/>
        <a:p>
          <a:pPr>
            <a:defRPr sz="800">
              <a:latin typeface="Century Gothic" pitchFamily="34" charset="0"/>
            </a:defRPr>
          </a:pPr>
          <a:endParaRPr lang="it-IT"/>
        </a:p>
      </c:txPr>
    </c:legend>
    <c:plotVisOnly val="1"/>
  </c:chart>
  <c:spPr>
    <a:noFill/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0"/>
  <c:chart>
    <c:autoTitleDeleted val="1"/>
    <c:plotArea>
      <c:layout>
        <c:manualLayout>
          <c:layoutTarget val="inner"/>
          <c:xMode val="edge"/>
          <c:yMode val="edge"/>
          <c:x val="1.5345434761831273E-2"/>
          <c:y val="0.25950782997762933"/>
          <c:w val="0.94654535830080211"/>
          <c:h val="0.44983564973841367"/>
        </c:manualLayout>
      </c:layout>
      <c:barChart>
        <c:barDir val="bar"/>
        <c:grouping val="clustered"/>
        <c:ser>
          <c:idx val="0"/>
          <c:order val="0"/>
          <c:tx>
            <c:strRef>
              <c:f>'5 CONTO ENERGIA'!$A$27</c:f>
              <c:strCache>
                <c:ptCount val="1"/>
                <c:pt idx="0">
                  <c:v>INVESTIMENTO</c:v>
                </c:pt>
              </c:strCache>
            </c:strRef>
          </c:tx>
          <c:val>
            <c:numRef>
              <c:f>'5 CONTO ENERGIA'!$B$27</c:f>
              <c:numCache>
                <c:formatCode>#,##0</c:formatCode>
                <c:ptCount val="1"/>
                <c:pt idx="0">
                  <c:v>6400</c:v>
                </c:pt>
              </c:numCache>
            </c:numRef>
          </c:val>
        </c:ser>
        <c:ser>
          <c:idx val="1"/>
          <c:order val="1"/>
          <c:tx>
            <c:strRef>
              <c:f>'5 CONTO ENERGIA'!$D$27</c:f>
              <c:strCache>
                <c:ptCount val="1"/>
                <c:pt idx="0">
                  <c:v>TOTALE RICAVI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bg1"/>
              </a:solidFill>
            </a:ln>
          </c:spPr>
          <c:dLbls>
            <c:txPr>
              <a:bodyPr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Val val="1"/>
          </c:dLbls>
          <c:val>
            <c:numRef>
              <c:f>'5 CONTO ENERGIA'!$F$27</c:f>
              <c:numCache>
                <c:formatCode>#,##0</c:formatCode>
                <c:ptCount val="1"/>
                <c:pt idx="0">
                  <c:v>14345.956383183842</c:v>
                </c:pt>
              </c:numCache>
            </c:numRef>
          </c:val>
        </c:ser>
        <c:gapWidth val="75"/>
        <c:overlap val="40"/>
        <c:axId val="57805056"/>
        <c:axId val="57819136"/>
      </c:barChart>
      <c:catAx>
        <c:axId val="57805056"/>
        <c:scaling>
          <c:orientation val="minMax"/>
        </c:scaling>
        <c:delete val="1"/>
        <c:axPos val="l"/>
        <c:majorTickMark val="none"/>
        <c:tickLblPos val="nextTo"/>
        <c:crossAx val="57819136"/>
        <c:crosses val="autoZero"/>
        <c:auto val="1"/>
        <c:lblAlgn val="ctr"/>
        <c:lblOffset val="100"/>
      </c:catAx>
      <c:valAx>
        <c:axId val="57819136"/>
        <c:scaling>
          <c:orientation val="minMax"/>
          <c:max val="55000"/>
          <c:min val="0"/>
        </c:scaling>
        <c:axPos val="b"/>
        <c:majorGridlines/>
        <c:minorGridlines/>
        <c:numFmt formatCode="#,##0" sourceLinked="1"/>
        <c:majorTickMark val="none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it-IT"/>
          </a:p>
        </c:txPr>
        <c:crossAx val="57805056"/>
        <c:crosses val="autoZero"/>
        <c:crossBetween val="between"/>
        <c:majorUnit val="5000"/>
      </c:valAx>
    </c:plotArea>
    <c:legend>
      <c:legendPos val="r"/>
      <c:layout>
        <c:manualLayout>
          <c:xMode val="edge"/>
          <c:yMode val="edge"/>
          <c:x val="4.8655682745539384E-3"/>
          <c:y val="7.0876710880939022E-3"/>
          <c:w val="0.9913996044612069"/>
          <c:h val="0.32363155947788408"/>
        </c:manualLayout>
      </c:layout>
      <c:txPr>
        <a:bodyPr/>
        <a:lstStyle/>
        <a:p>
          <a:pPr>
            <a:defRPr sz="800">
              <a:latin typeface="Century Gothic" pitchFamily="34" charset="0"/>
            </a:defRPr>
          </a:pPr>
          <a:endParaRPr lang="it-IT"/>
        </a:p>
      </c:txPr>
    </c:legend>
    <c:plotVisOnly val="1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19050</xdr:rowOff>
    </xdr:from>
    <xdr:to>
      <xdr:col>10</xdr:col>
      <xdr:colOff>495300</xdr:colOff>
      <xdr:row>45</xdr:row>
      <xdr:rowOff>57149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45</xdr:row>
      <xdr:rowOff>161925</xdr:rowOff>
    </xdr:from>
    <xdr:to>
      <xdr:col>10</xdr:col>
      <xdr:colOff>523875</xdr:colOff>
      <xdr:row>56</xdr:row>
      <xdr:rowOff>161925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28576</xdr:rowOff>
    </xdr:from>
    <xdr:to>
      <xdr:col>11</xdr:col>
      <xdr:colOff>76200</xdr:colOff>
      <xdr:row>33</xdr:row>
      <xdr:rowOff>57150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5"/>
  <sheetViews>
    <sheetView tabSelected="1" workbookViewId="0">
      <selection activeCell="M26" sqref="M26"/>
    </sheetView>
  </sheetViews>
  <sheetFormatPr defaultRowHeight="14.25"/>
  <cols>
    <col min="1" max="1" width="17.7109375" style="5" customWidth="1"/>
    <col min="2" max="11" width="8.5703125" style="5" customWidth="1"/>
    <col min="12" max="12" width="2.85546875" style="5" customWidth="1"/>
    <col min="13" max="13" width="25.28515625" style="5" customWidth="1"/>
    <col min="14" max="14" width="1.85546875" style="5" customWidth="1"/>
    <col min="15" max="15" width="8.5703125" style="5" customWidth="1"/>
    <col min="16" max="16" width="8.5703125" style="29" customWidth="1"/>
    <col min="17" max="17" width="2.85546875" style="70" customWidth="1"/>
    <col min="18" max="18" width="7.5703125" style="70" customWidth="1"/>
    <col min="19" max="19" width="2.85546875" style="70" customWidth="1"/>
    <col min="20" max="20" width="7.5703125" style="70" customWidth="1"/>
    <col min="21" max="21" width="2.85546875" style="70" customWidth="1"/>
    <col min="22" max="22" width="10.42578125" style="70" customWidth="1"/>
    <col min="23" max="23" width="2.85546875" style="5" customWidth="1"/>
    <col min="24" max="16384" width="9.140625" style="5"/>
  </cols>
  <sheetData>
    <row r="1" spans="1:22" ht="26.25" customHeight="1" thickBot="1">
      <c r="A1" s="105" t="s">
        <v>50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  <c r="L1" s="10"/>
      <c r="M1" s="102" t="s">
        <v>48</v>
      </c>
      <c r="N1" s="103"/>
      <c r="O1" s="103"/>
      <c r="P1" s="104"/>
      <c r="R1" s="81" t="s">
        <v>46</v>
      </c>
      <c r="S1" s="81"/>
      <c r="T1" s="81" t="s">
        <v>45</v>
      </c>
      <c r="V1" s="82" t="s">
        <v>19</v>
      </c>
    </row>
    <row r="2" spans="1:22" ht="15" thickBot="1">
      <c r="A2" s="95" t="s">
        <v>49</v>
      </c>
      <c r="B2" s="97"/>
      <c r="C2" s="95" t="s">
        <v>41</v>
      </c>
      <c r="D2" s="96"/>
      <c r="E2" s="96"/>
      <c r="F2" s="96"/>
      <c r="G2" s="97"/>
      <c r="H2" s="95" t="s">
        <v>4</v>
      </c>
      <c r="I2" s="96"/>
      <c r="J2" s="96"/>
      <c r="K2" s="97"/>
      <c r="L2" s="11"/>
      <c r="M2" s="11"/>
      <c r="N2" s="11"/>
      <c r="O2" s="11"/>
      <c r="P2" s="11"/>
      <c r="Q2" s="70">
        <v>0</v>
      </c>
      <c r="S2" s="70">
        <v>0</v>
      </c>
      <c r="V2" s="83">
        <f>-O16</f>
        <v>-6400</v>
      </c>
    </row>
    <row r="3" spans="1:22" ht="15" thickBot="1">
      <c r="A3" s="37"/>
      <c r="B3" s="9"/>
      <c r="C3" s="112" t="s">
        <v>43</v>
      </c>
      <c r="D3" s="113"/>
      <c r="E3" s="114"/>
      <c r="F3" s="108">
        <f>O8</f>
        <v>0.2</v>
      </c>
      <c r="G3" s="110" t="s">
        <v>0</v>
      </c>
      <c r="H3" s="100" t="s">
        <v>34</v>
      </c>
      <c r="I3" s="101"/>
      <c r="J3" s="65">
        <f>O3</f>
        <v>3</v>
      </c>
      <c r="K3" s="9" t="s">
        <v>7</v>
      </c>
      <c r="L3" s="7"/>
      <c r="M3" s="85" t="s">
        <v>13</v>
      </c>
      <c r="N3" s="88"/>
      <c r="O3" s="90">
        <v>3</v>
      </c>
      <c r="P3" s="89" t="s">
        <v>7</v>
      </c>
      <c r="Q3" s="70">
        <v>1</v>
      </c>
      <c r="R3" s="84">
        <f>O8</f>
        <v>0.2</v>
      </c>
      <c r="S3" s="70">
        <v>1</v>
      </c>
      <c r="T3" s="84">
        <f>O14</f>
        <v>0.1</v>
      </c>
      <c r="V3" s="83">
        <f>V2+B14</f>
        <v>-5611.25</v>
      </c>
    </row>
    <row r="4" spans="1:22" ht="15" thickBot="1">
      <c r="A4" s="12" t="s">
        <v>40</v>
      </c>
      <c r="B4" s="72">
        <v>0.5</v>
      </c>
      <c r="C4" s="115"/>
      <c r="D4" s="116"/>
      <c r="E4" s="117"/>
      <c r="F4" s="109"/>
      <c r="G4" s="111"/>
      <c r="H4" s="100" t="s">
        <v>5</v>
      </c>
      <c r="I4" s="101"/>
      <c r="J4" s="98" t="s">
        <v>20</v>
      </c>
      <c r="K4" s="99"/>
      <c r="L4" s="7"/>
      <c r="M4" s="13"/>
      <c r="N4" s="13"/>
      <c r="O4" s="135" t="s">
        <v>20</v>
      </c>
      <c r="P4" s="136"/>
      <c r="Q4" s="70">
        <v>2</v>
      </c>
      <c r="R4" s="84">
        <f>R3+(R3*O9/100)</f>
        <v>0.20500000000000002</v>
      </c>
      <c r="S4" s="70">
        <v>2</v>
      </c>
      <c r="T4" s="84">
        <f>T3+(T3*O9/100)</f>
        <v>0.10250000000000001</v>
      </c>
      <c r="V4" s="83">
        <f>V3+C14</f>
        <v>-4814.14453125</v>
      </c>
    </row>
    <row r="5" spans="1:22" ht="15" thickBot="1">
      <c r="A5" s="12"/>
      <c r="B5" s="73"/>
      <c r="C5" s="141" t="s">
        <v>42</v>
      </c>
      <c r="D5" s="142"/>
      <c r="E5" s="143"/>
      <c r="F5" s="75">
        <f>O14</f>
        <v>0.1</v>
      </c>
      <c r="G5" s="14" t="s">
        <v>0</v>
      </c>
      <c r="H5" s="100" t="s">
        <v>35</v>
      </c>
      <c r="I5" s="101"/>
      <c r="J5" s="66">
        <f>O5</f>
        <v>1250</v>
      </c>
      <c r="K5" s="14" t="s">
        <v>9</v>
      </c>
      <c r="L5" s="15"/>
      <c r="M5" s="85" t="s">
        <v>8</v>
      </c>
      <c r="N5" s="88"/>
      <c r="O5" s="87">
        <v>1250</v>
      </c>
      <c r="P5" s="86" t="s">
        <v>9</v>
      </c>
      <c r="Q5" s="70">
        <v>3</v>
      </c>
      <c r="R5" s="84">
        <f>R4+(R4*O9/100)</f>
        <v>0.21012500000000001</v>
      </c>
      <c r="S5" s="70">
        <v>3</v>
      </c>
      <c r="T5" s="84">
        <f>T4+(T4*O9/100)</f>
        <v>0.1050625</v>
      </c>
      <c r="V5" s="83">
        <f>V4+D14</f>
        <v>-4008.5346575195313</v>
      </c>
    </row>
    <row r="6" spans="1:22" ht="15" thickBot="1">
      <c r="A6" s="37"/>
      <c r="B6" s="74"/>
      <c r="C6" s="141"/>
      <c r="D6" s="142"/>
      <c r="E6" s="143"/>
      <c r="F6" s="75"/>
      <c r="G6" s="14"/>
      <c r="H6" s="100" t="s">
        <v>36</v>
      </c>
      <c r="I6" s="101"/>
      <c r="J6" s="67">
        <f>O6</f>
        <v>0.7</v>
      </c>
      <c r="K6" s="14" t="s">
        <v>16</v>
      </c>
      <c r="L6" s="15"/>
      <c r="M6" s="13" t="s">
        <v>1</v>
      </c>
      <c r="N6" s="13"/>
      <c r="O6" s="91">
        <v>0.7</v>
      </c>
      <c r="P6" s="16" t="s">
        <v>16</v>
      </c>
      <c r="Q6" s="70">
        <v>4</v>
      </c>
      <c r="R6" s="84">
        <f>R5+(R5*O9/100)</f>
        <v>0.215378125</v>
      </c>
      <c r="S6" s="70">
        <v>4</v>
      </c>
      <c r="T6" s="84">
        <f>T5+(T5*O9/100)</f>
        <v>0.1076890625</v>
      </c>
      <c r="V6" s="83">
        <f>V5+E14</f>
        <v>-3194.268787789817</v>
      </c>
    </row>
    <row r="7" spans="1:22" ht="15" thickBot="1">
      <c r="A7" s="18"/>
      <c r="B7" s="78"/>
      <c r="C7" s="133" t="s">
        <v>14</v>
      </c>
      <c r="D7" s="134"/>
      <c r="E7" s="134"/>
      <c r="F7" s="68">
        <f>O9</f>
        <v>2.5</v>
      </c>
      <c r="G7" s="19" t="s">
        <v>16</v>
      </c>
      <c r="H7" s="133" t="s">
        <v>37</v>
      </c>
      <c r="I7" s="134"/>
      <c r="J7" s="76">
        <f>O7</f>
        <v>25</v>
      </c>
      <c r="K7" s="77" t="s">
        <v>12</v>
      </c>
      <c r="L7" s="15"/>
      <c r="M7" s="85" t="s">
        <v>11</v>
      </c>
      <c r="N7" s="88"/>
      <c r="O7" s="93">
        <v>25</v>
      </c>
      <c r="P7" s="86" t="s">
        <v>12</v>
      </c>
      <c r="Q7" s="70">
        <v>5</v>
      </c>
      <c r="R7" s="84">
        <f>R6+(R6*O9/100)</f>
        <v>0.220762578125</v>
      </c>
      <c r="S7" s="70">
        <v>5</v>
      </c>
      <c r="T7" s="84">
        <f>T6+(T6*O9/100)</f>
        <v>0.1103812890625</v>
      </c>
      <c r="V7" s="83">
        <f>V6+F14</f>
        <v>-2371.1926289321705</v>
      </c>
    </row>
    <row r="8" spans="1:22" ht="15" thickBot="1">
      <c r="A8" s="80"/>
      <c r="B8" s="20"/>
      <c r="C8" s="15"/>
      <c r="D8" s="21"/>
      <c r="E8" s="21"/>
      <c r="F8" s="22"/>
      <c r="G8" s="7"/>
      <c r="H8" s="23"/>
      <c r="I8" s="23"/>
      <c r="J8" s="23"/>
      <c r="K8" s="79"/>
      <c r="L8" s="15"/>
      <c r="M8" s="13" t="s">
        <v>15</v>
      </c>
      <c r="N8" s="13"/>
      <c r="O8" s="92">
        <v>0.2</v>
      </c>
      <c r="P8" s="16" t="s">
        <v>0</v>
      </c>
      <c r="Q8" s="70">
        <v>6</v>
      </c>
      <c r="R8" s="84">
        <f>R7+(R7*O9/100)</f>
        <v>0.226281642578125</v>
      </c>
      <c r="S8" s="70">
        <v>6</v>
      </c>
      <c r="T8" s="84">
        <f>T7+(T7*O9/100)</f>
        <v>0.1131408212890625</v>
      </c>
      <c r="V8" s="83">
        <f>V7+G14</f>
        <v>-1539.1491375428864</v>
      </c>
    </row>
    <row r="9" spans="1:22">
      <c r="A9" s="51" t="s">
        <v>2</v>
      </c>
      <c r="B9" s="52">
        <v>1</v>
      </c>
      <c r="C9" s="52">
        <f t="shared" ref="C9:K9" si="0">+B9+1</f>
        <v>2</v>
      </c>
      <c r="D9" s="52">
        <f>+C9+1</f>
        <v>3</v>
      </c>
      <c r="E9" s="52">
        <f t="shared" si="0"/>
        <v>4</v>
      </c>
      <c r="F9" s="52">
        <f t="shared" si="0"/>
        <v>5</v>
      </c>
      <c r="G9" s="52">
        <f t="shared" si="0"/>
        <v>6</v>
      </c>
      <c r="H9" s="52">
        <f>+G9+1</f>
        <v>7</v>
      </c>
      <c r="I9" s="52">
        <f>+H9+1</f>
        <v>8</v>
      </c>
      <c r="J9" s="52">
        <f t="shared" si="0"/>
        <v>9</v>
      </c>
      <c r="K9" s="53">
        <f t="shared" si="0"/>
        <v>10</v>
      </c>
      <c r="L9" s="15"/>
      <c r="M9" s="13" t="s">
        <v>14</v>
      </c>
      <c r="N9" s="13"/>
      <c r="O9" s="17">
        <v>2.5</v>
      </c>
      <c r="P9" s="16" t="s">
        <v>16</v>
      </c>
      <c r="Q9" s="70">
        <v>7</v>
      </c>
      <c r="R9" s="84">
        <f>R8+(R8*O9/100)</f>
        <v>0.23193868364257814</v>
      </c>
      <c r="S9" s="70">
        <v>7</v>
      </c>
      <c r="T9" s="84">
        <f>T8+(T8*O9/100)</f>
        <v>0.11596934182128907</v>
      </c>
      <c r="V9" s="83">
        <f>V8+H14</f>
        <v>-697.97847091958829</v>
      </c>
    </row>
    <row r="10" spans="1:22">
      <c r="A10" s="30" t="s">
        <v>33</v>
      </c>
      <c r="B10" s="54">
        <f>O3*O5</f>
        <v>3750</v>
      </c>
      <c r="C10" s="54">
        <f>B10-(B10*O6/100)</f>
        <v>3723.75</v>
      </c>
      <c r="D10" s="54">
        <f>C10-(C10*O6/100)</f>
        <v>3697.6837500000001</v>
      </c>
      <c r="E10" s="54">
        <f>D10-(D10*O6/100)</f>
        <v>3671.7999637500002</v>
      </c>
      <c r="F10" s="54">
        <f>E10-(E10*O6/100)</f>
        <v>3646.09736400375</v>
      </c>
      <c r="G10" s="54">
        <f>F10-(F10*O6/100)</f>
        <v>3620.5746824557236</v>
      </c>
      <c r="H10" s="54">
        <f>G10-(G10*O6/100)</f>
        <v>3595.2306596785334</v>
      </c>
      <c r="I10" s="54">
        <f>H10-(H10*O6/100)</f>
        <v>3570.0640450607834</v>
      </c>
      <c r="J10" s="54">
        <f>I10-(I10*O6/100)</f>
        <v>3545.0735967453579</v>
      </c>
      <c r="K10" s="55">
        <f>J10-(J10*O6/100)</f>
        <v>3520.2580815681404</v>
      </c>
      <c r="L10" s="15"/>
      <c r="M10" s="15"/>
      <c r="N10" s="15"/>
      <c r="O10" s="15"/>
      <c r="P10" s="7"/>
      <c r="Q10" s="70">
        <v>8</v>
      </c>
      <c r="R10" s="84">
        <f>R9+(R9*O9/100)</f>
        <v>0.2377371507336426</v>
      </c>
      <c r="S10" s="70">
        <v>8</v>
      </c>
      <c r="T10" s="84">
        <f>T9+(T9*O9/100)</f>
        <v>0.1188685753668213</v>
      </c>
      <c r="V10" s="83">
        <f>V9+I14</f>
        <v>152.48206283626996</v>
      </c>
    </row>
    <row r="11" spans="1:22">
      <c r="A11" s="50" t="s">
        <v>44</v>
      </c>
      <c r="B11" s="56">
        <f>(B10*T3)*(100-O7)/100</f>
        <v>281.25</v>
      </c>
      <c r="C11" s="56">
        <f>(C10*T4)*(100-O7)/100</f>
        <v>286.26328125000003</v>
      </c>
      <c r="D11" s="56">
        <f>(D10*T5)*(100-O7)/100</f>
        <v>291.36592423828125</v>
      </c>
      <c r="E11" s="56">
        <f>(E10*T6)*(100-O7)/100</f>
        <v>296.55952183782864</v>
      </c>
      <c r="F11" s="56">
        <f>(F10*T7)*(100-O7)/100</f>
        <v>301.84569531458794</v>
      </c>
      <c r="G11" s="57">
        <f>(G10*T8)*(100-O7)/100</f>
        <v>307.22609483357047</v>
      </c>
      <c r="H11" s="56">
        <f>(H10*T9)*(100-O7)/100</f>
        <v>312.7023999739788</v>
      </c>
      <c r="I11" s="57">
        <f>(I10*T10)*(100-O7)/100</f>
        <v>318.276320253515</v>
      </c>
      <c r="J11" s="57">
        <f>(J10*T11)*(100-O7)/100</f>
        <v>323.94959566203391</v>
      </c>
      <c r="K11" s="58">
        <f>(K10*T12)*(100-O7)/100</f>
        <v>329.72399720470969</v>
      </c>
      <c r="L11" s="7"/>
      <c r="M11" s="70" t="s">
        <v>39</v>
      </c>
      <c r="O11" s="71">
        <v>50</v>
      </c>
      <c r="P11" s="16" t="s">
        <v>12</v>
      </c>
      <c r="Q11" s="70">
        <v>9</v>
      </c>
      <c r="R11" s="84">
        <f>R10+(R10*O9/100)</f>
        <v>0.24368057950198366</v>
      </c>
      <c r="S11" s="70">
        <v>9</v>
      </c>
      <c r="T11" s="84">
        <f>T10+(T10*O9/100)</f>
        <v>0.12184028975099183</v>
      </c>
      <c r="V11" s="83">
        <f>V10+J14</f>
        <v>1012.3980556063266</v>
      </c>
    </row>
    <row r="12" spans="1:22">
      <c r="A12" s="31" t="s">
        <v>39</v>
      </c>
      <c r="B12" s="56">
        <f>(O16*O11/100)/10</f>
        <v>320</v>
      </c>
      <c r="C12" s="56">
        <f>(O16*O11/100)/10</f>
        <v>320</v>
      </c>
      <c r="D12" s="56">
        <f>(O16*O11/100)/10</f>
        <v>320</v>
      </c>
      <c r="E12" s="56">
        <f>(O16*O11/100)/10</f>
        <v>320</v>
      </c>
      <c r="F12" s="56">
        <f>(O16*O11/100)/10</f>
        <v>320</v>
      </c>
      <c r="G12" s="56">
        <f>(O16*O11/100)/10</f>
        <v>320</v>
      </c>
      <c r="H12" s="56">
        <f>(O16*O11/100)/10</f>
        <v>320</v>
      </c>
      <c r="I12" s="56">
        <f>(O16*O11/100)/10</f>
        <v>320</v>
      </c>
      <c r="J12" s="56">
        <f>(O16*O11/100)/10</f>
        <v>320</v>
      </c>
      <c r="K12" s="58">
        <f>(O16*O11/100)/10</f>
        <v>320</v>
      </c>
      <c r="L12" s="24"/>
      <c r="P12" s="24"/>
      <c r="Q12" s="70">
        <v>10</v>
      </c>
      <c r="R12" s="84">
        <f>R11+(R11*O9/100)</f>
        <v>0.24977259398953325</v>
      </c>
      <c r="S12" s="70">
        <v>10</v>
      </c>
      <c r="T12" s="84">
        <f>T11+(T11*O9/100)</f>
        <v>0.12488629699476662</v>
      </c>
      <c r="V12" s="83">
        <f>V11+K14</f>
        <v>1881.9380509475095</v>
      </c>
    </row>
    <row r="13" spans="1:22">
      <c r="A13" s="31" t="s">
        <v>23</v>
      </c>
      <c r="B13" s="56">
        <f>B10*O7/100*R3</f>
        <v>187.5</v>
      </c>
      <c r="C13" s="56">
        <f>C10*O7/100*R4</f>
        <v>190.84218750000002</v>
      </c>
      <c r="D13" s="56">
        <f>D10*O7/100*R5</f>
        <v>194.24394949218751</v>
      </c>
      <c r="E13" s="56">
        <f>E10*O7/100*R6</f>
        <v>197.70634789188577</v>
      </c>
      <c r="F13" s="56">
        <f>F10*O7/100*R7</f>
        <v>201.23046354305862</v>
      </c>
      <c r="G13" s="56">
        <f>G10*O7/100*R8</f>
        <v>204.81739655571363</v>
      </c>
      <c r="H13" s="56">
        <f>H10*O7/100*R9</f>
        <v>208.46826664931922</v>
      </c>
      <c r="I13" s="56">
        <f>I10*O7/100*R10</f>
        <v>212.18421350234331</v>
      </c>
      <c r="J13" s="56">
        <f>J10*O7/100*R11</f>
        <v>215.96639710802259</v>
      </c>
      <c r="K13" s="58">
        <f>K10*O7/100*R12</f>
        <v>219.8159981364731</v>
      </c>
      <c r="L13" s="25"/>
      <c r="M13" s="13" t="s">
        <v>47</v>
      </c>
      <c r="N13" s="7"/>
      <c r="O13" s="26">
        <f>O8</f>
        <v>0.2</v>
      </c>
      <c r="P13" s="8" t="s">
        <v>21</v>
      </c>
      <c r="Q13" s="70">
        <v>11</v>
      </c>
      <c r="R13" s="84">
        <f>R12+(R12*O9/100)</f>
        <v>0.25601690883927158</v>
      </c>
      <c r="S13" s="70">
        <v>11</v>
      </c>
      <c r="T13" s="84">
        <f>T12+(T12*O9/100)</f>
        <v>0.12800845441963579</v>
      </c>
      <c r="V13" s="83">
        <f>V12+B21</f>
        <v>2441.2735967056487</v>
      </c>
    </row>
    <row r="14" spans="1:22">
      <c r="A14" s="31" t="s">
        <v>31</v>
      </c>
      <c r="B14" s="56">
        <f t="shared" ref="B14:K14" si="1">SUM(B11+B12+B13)</f>
        <v>788.75</v>
      </c>
      <c r="C14" s="56">
        <f t="shared" si="1"/>
        <v>797.10546875000011</v>
      </c>
      <c r="D14" s="56">
        <f t="shared" si="1"/>
        <v>805.60987373046873</v>
      </c>
      <c r="E14" s="56">
        <f t="shared" si="1"/>
        <v>814.2658697297145</v>
      </c>
      <c r="F14" s="56">
        <f t="shared" si="1"/>
        <v>823.07615885764653</v>
      </c>
      <c r="G14" s="56">
        <f t="shared" si="1"/>
        <v>832.0434913892841</v>
      </c>
      <c r="H14" s="56">
        <f>SUM(H11+H12+H13)</f>
        <v>841.17066662329808</v>
      </c>
      <c r="I14" s="56">
        <f t="shared" si="1"/>
        <v>850.46053375585825</v>
      </c>
      <c r="J14" s="56">
        <f t="shared" si="1"/>
        <v>859.91599277005662</v>
      </c>
      <c r="K14" s="58">
        <f t="shared" si="1"/>
        <v>869.53999534118282</v>
      </c>
      <c r="L14" s="27"/>
      <c r="M14" s="13" t="s">
        <v>45</v>
      </c>
      <c r="N14" s="24"/>
      <c r="O14" s="26">
        <v>0.1</v>
      </c>
      <c r="P14" s="8" t="s">
        <v>21</v>
      </c>
      <c r="Q14" s="70">
        <v>12</v>
      </c>
      <c r="R14" s="84">
        <f>R13+(R13*O9/100)</f>
        <v>0.26241733156025338</v>
      </c>
      <c r="S14" s="70">
        <v>12</v>
      </c>
      <c r="T14" s="84">
        <f>T13+(T13*O9/100)</f>
        <v>0.13120866578012669</v>
      </c>
      <c r="V14" s="83">
        <f>V13+C21</f>
        <v>3010.5792985669268</v>
      </c>
    </row>
    <row r="15" spans="1:22" ht="15" thickBot="1">
      <c r="A15" s="32" t="s">
        <v>32</v>
      </c>
      <c r="B15" s="57">
        <f>B14</f>
        <v>788.75</v>
      </c>
      <c r="C15" s="57">
        <f>B15+C14</f>
        <v>1585.85546875</v>
      </c>
      <c r="D15" s="57">
        <f>C15+D14</f>
        <v>2391.4653424804687</v>
      </c>
      <c r="E15" s="57">
        <f t="shared" ref="E15:K15" si="2">D15+E14</f>
        <v>3205.731212210183</v>
      </c>
      <c r="F15" s="57">
        <f t="shared" si="2"/>
        <v>4028.8073710678295</v>
      </c>
      <c r="G15" s="57">
        <f t="shared" si="2"/>
        <v>4860.8508624571132</v>
      </c>
      <c r="H15" s="57">
        <f>G15+H14</f>
        <v>5702.0215290804117</v>
      </c>
      <c r="I15" s="57">
        <f t="shared" si="2"/>
        <v>6552.4820628362704</v>
      </c>
      <c r="J15" s="57">
        <f t="shared" si="2"/>
        <v>7412.398055606327</v>
      </c>
      <c r="K15" s="59">
        <f t="shared" si="2"/>
        <v>8281.9380509475104</v>
      </c>
      <c r="L15" s="27"/>
      <c r="M15" s="27"/>
      <c r="N15" s="27"/>
      <c r="O15" s="27"/>
      <c r="P15" s="27"/>
      <c r="Q15" s="70">
        <v>13</v>
      </c>
      <c r="R15" s="84">
        <f>R14+(R14*O9/100)</f>
        <v>0.26897776484925973</v>
      </c>
      <c r="S15" s="70">
        <v>13</v>
      </c>
      <c r="T15" s="84">
        <f>T14+(T14*O9/100)</f>
        <v>0.13448888242462986</v>
      </c>
      <c r="V15" s="83">
        <f>V14+D21</f>
        <v>3590.0328745638822</v>
      </c>
    </row>
    <row r="16" spans="1:22" ht="15" thickBot="1">
      <c r="A16" s="60" t="s">
        <v>3</v>
      </c>
      <c r="B16" s="61">
        <f>+K9+1</f>
        <v>11</v>
      </c>
      <c r="C16" s="61">
        <f t="shared" ref="C16:K16" si="3">+B16+1</f>
        <v>12</v>
      </c>
      <c r="D16" s="61">
        <f>+C16+1</f>
        <v>13</v>
      </c>
      <c r="E16" s="61">
        <f t="shared" si="3"/>
        <v>14</v>
      </c>
      <c r="F16" s="61">
        <f t="shared" si="3"/>
        <v>15</v>
      </c>
      <c r="G16" s="61">
        <f t="shared" si="3"/>
        <v>16</v>
      </c>
      <c r="H16" s="61">
        <f>+G16+1</f>
        <v>17</v>
      </c>
      <c r="I16" s="61">
        <f t="shared" si="3"/>
        <v>18</v>
      </c>
      <c r="J16" s="61">
        <f t="shared" si="3"/>
        <v>19</v>
      </c>
      <c r="K16" s="62">
        <f t="shared" si="3"/>
        <v>20</v>
      </c>
      <c r="L16" s="27"/>
      <c r="M16" s="144" t="s">
        <v>6</v>
      </c>
      <c r="N16" s="145"/>
      <c r="O16" s="87">
        <v>6400</v>
      </c>
      <c r="P16" s="89" t="s">
        <v>22</v>
      </c>
      <c r="Q16" s="70">
        <v>14</v>
      </c>
      <c r="R16" s="84">
        <f>R15+(R15*O9/100)</f>
        <v>0.27570220897049125</v>
      </c>
      <c r="S16" s="70">
        <v>14</v>
      </c>
      <c r="T16" s="84">
        <f>T15+(T15*O9/100)</f>
        <v>0.13785110448524562</v>
      </c>
      <c r="V16" s="83">
        <f>V15+E21</f>
        <v>4179.8152105529834</v>
      </c>
    </row>
    <row r="17" spans="1:22">
      <c r="A17" s="30" t="s">
        <v>33</v>
      </c>
      <c r="B17" s="54">
        <f>K10-(K10*O6/100)</f>
        <v>3495.6162749971636</v>
      </c>
      <c r="C17" s="54">
        <f>B17-(B17*O6/100)</f>
        <v>3471.1469610721833</v>
      </c>
      <c r="D17" s="54">
        <f>C17-(C17*O6/100)</f>
        <v>3446.8489323446779</v>
      </c>
      <c r="E17" s="54">
        <f>D17-(D17*O6/100)</f>
        <v>3422.720989818265</v>
      </c>
      <c r="F17" s="54">
        <f>E17-(E17*O6/100)</f>
        <v>3398.7619428895373</v>
      </c>
      <c r="G17" s="54">
        <f>F17-(F17*O6/100)</f>
        <v>3374.9706092893107</v>
      </c>
      <c r="H17" s="54">
        <f>G17-(G17*O6/100)</f>
        <v>3351.3458150242855</v>
      </c>
      <c r="I17" s="54">
        <f>H17-(H17*O6/100)</f>
        <v>3327.8863943191154</v>
      </c>
      <c r="J17" s="54">
        <f>I17-(I17*O6/100)</f>
        <v>3304.5911895588815</v>
      </c>
      <c r="K17" s="55">
        <f>J17-(J17*O6/100)</f>
        <v>3281.4590512319692</v>
      </c>
      <c r="L17" s="27"/>
      <c r="M17" s="27"/>
      <c r="N17" s="27"/>
      <c r="O17" s="27"/>
      <c r="P17" s="27"/>
      <c r="Q17" s="70">
        <v>15</v>
      </c>
      <c r="R17" s="84">
        <f>R16+(R16*O9/100)</f>
        <v>0.28259476419475354</v>
      </c>
      <c r="S17" s="70">
        <v>15</v>
      </c>
      <c r="T17" s="84">
        <f>T16+(T16*O9/100)</f>
        <v>0.14129738209737677</v>
      </c>
      <c r="V17" s="83">
        <f>V16+F21</f>
        <v>4780.1104166810901</v>
      </c>
    </row>
    <row r="18" spans="1:22">
      <c r="A18" s="50" t="s">
        <v>44</v>
      </c>
      <c r="B18" s="56">
        <f>(B17*T13)*(100-O7)/100</f>
        <v>335.60132745488363</v>
      </c>
      <c r="C18" s="56">
        <f>(C17*T14)*(100-O7)/100</f>
        <v>341.58342111676689</v>
      </c>
      <c r="D18" s="56">
        <f>(D17*T15)*(100-O7)/100</f>
        <v>347.6721455981733</v>
      </c>
      <c r="E18" s="56">
        <f>(E17*T16)*(100-O7)/100</f>
        <v>353.86940159346074</v>
      </c>
      <c r="F18" s="56">
        <f>(F17*T17)*(100-O7)/100</f>
        <v>360.1771236768642</v>
      </c>
      <c r="G18" s="57">
        <f>(G17*T18)*(100-O7)/100</f>
        <v>366.59728090640436</v>
      </c>
      <c r="H18" s="56">
        <f>(H17*T19)*(100-O7)/100</f>
        <v>373.13187743856099</v>
      </c>
      <c r="I18" s="57">
        <f>(I17*T20)*(100-O7)/100</f>
        <v>379.78295315390335</v>
      </c>
      <c r="J18" s="57">
        <f>(J17*T21)*(100-O7)/100</f>
        <v>386.55258429387169</v>
      </c>
      <c r="K18" s="58">
        <f>(K17*T22)*(100-O7)/100</f>
        <v>393.44288410890994</v>
      </c>
      <c r="L18" s="27"/>
      <c r="M18" s="27"/>
      <c r="N18" s="27"/>
      <c r="O18" s="27"/>
      <c r="P18" s="27"/>
      <c r="Q18" s="70">
        <v>16</v>
      </c>
      <c r="R18" s="84">
        <f>R17+(R17*O9/100)</f>
        <v>0.28965963329962241</v>
      </c>
      <c r="S18" s="70">
        <v>16</v>
      </c>
      <c r="T18" s="84">
        <f>T17+(T17*O9/100)</f>
        <v>0.1448298166498112</v>
      </c>
      <c r="V18" s="83">
        <f>V17+G21</f>
        <v>5391.1058848584307</v>
      </c>
    </row>
    <row r="19" spans="1:22">
      <c r="A19" s="31"/>
      <c r="B19" s="56"/>
      <c r="C19" s="56"/>
      <c r="D19" s="56"/>
      <c r="E19" s="56"/>
      <c r="F19" s="56"/>
      <c r="G19" s="56"/>
      <c r="H19" s="56"/>
      <c r="I19" s="56"/>
      <c r="J19" s="56"/>
      <c r="K19" s="58"/>
      <c r="L19" s="28"/>
      <c r="M19" s="28"/>
      <c r="N19" s="28"/>
      <c r="O19" s="28"/>
      <c r="P19" s="28"/>
      <c r="Q19" s="70">
        <v>17</v>
      </c>
      <c r="R19" s="84">
        <f>R18+(R18*O9/100)</f>
        <v>0.29690112413211295</v>
      </c>
      <c r="S19" s="70">
        <v>17</v>
      </c>
      <c r="T19" s="84">
        <f>T18+(T18*O9/100)</f>
        <v>0.14845056206605647</v>
      </c>
      <c r="V19" s="83">
        <f>V18+H21</f>
        <v>6012.9923472560322</v>
      </c>
    </row>
    <row r="20" spans="1:22">
      <c r="A20" s="31" t="s">
        <v>23</v>
      </c>
      <c r="B20" s="56">
        <f>B17*O7/100*R13</f>
        <v>223.73421830325574</v>
      </c>
      <c r="C20" s="56">
        <f>C17*O7/100*R14</f>
        <v>227.72228074451127</v>
      </c>
      <c r="D20" s="56">
        <f>D17*O7/100*R15</f>
        <v>231.78143039878219</v>
      </c>
      <c r="E20" s="56">
        <f>E17*O7/100*R16</f>
        <v>235.91293439564049</v>
      </c>
      <c r="F20" s="56">
        <f>F17*O7/100*R17</f>
        <v>240.1180824512428</v>
      </c>
      <c r="G20" s="56">
        <f>G17*O7/100*R18</f>
        <v>244.39818727093623</v>
      </c>
      <c r="H20" s="56">
        <f>H17*O7/100*R19</f>
        <v>248.7545849590407</v>
      </c>
      <c r="I20" s="56">
        <f>I17*O7/100*R20</f>
        <v>253.18863543593557</v>
      </c>
      <c r="J20" s="56">
        <f>J17*O7/100*R21</f>
        <v>257.70172286258111</v>
      </c>
      <c r="K20" s="58">
        <f>K17*O7/100*R22</f>
        <v>262.29525607260655</v>
      </c>
      <c r="L20" s="25"/>
      <c r="M20" s="25"/>
      <c r="N20" s="25"/>
      <c r="O20" s="25"/>
      <c r="P20" s="25"/>
      <c r="Q20" s="70">
        <v>18</v>
      </c>
      <c r="R20" s="84">
        <f>R19+(R19*O9/100)</f>
        <v>0.3043236522354158</v>
      </c>
      <c r="S20" s="70">
        <v>18</v>
      </c>
      <c r="T20" s="84">
        <f>T19+(T19*O9/100)</f>
        <v>0.1521618261177079</v>
      </c>
      <c r="V20" s="83">
        <f>V19+I21</f>
        <v>6645.9639358458708</v>
      </c>
    </row>
    <row r="21" spans="1:22">
      <c r="A21" s="31" t="s">
        <v>31</v>
      </c>
      <c r="B21" s="56">
        <f t="shared" ref="B21:K21" si="4">SUM(B18+B19+B20)</f>
        <v>559.33554575813935</v>
      </c>
      <c r="C21" s="56">
        <f t="shared" si="4"/>
        <v>569.30570186127818</v>
      </c>
      <c r="D21" s="56">
        <f t="shared" si="4"/>
        <v>579.45357599695546</v>
      </c>
      <c r="E21" s="56">
        <f t="shared" si="4"/>
        <v>589.78233598910128</v>
      </c>
      <c r="F21" s="56">
        <f t="shared" si="4"/>
        <v>600.295206128107</v>
      </c>
      <c r="G21" s="56">
        <f t="shared" si="4"/>
        <v>610.99546817734063</v>
      </c>
      <c r="H21" s="56">
        <f t="shared" si="4"/>
        <v>621.88646239760169</v>
      </c>
      <c r="I21" s="56">
        <f t="shared" si="4"/>
        <v>632.97158858983892</v>
      </c>
      <c r="J21" s="56">
        <f t="shared" si="4"/>
        <v>644.2543071564528</v>
      </c>
      <c r="K21" s="58">
        <f t="shared" si="4"/>
        <v>655.73814018151643</v>
      </c>
      <c r="L21" s="27"/>
      <c r="M21" s="27"/>
      <c r="N21" s="27"/>
      <c r="O21" s="27"/>
      <c r="P21" s="27"/>
      <c r="Q21" s="70">
        <v>19</v>
      </c>
      <c r="R21" s="84">
        <f>R20+(R20*O9/100)</f>
        <v>0.31193174354130121</v>
      </c>
      <c r="S21" s="70">
        <v>19</v>
      </c>
      <c r="T21" s="84">
        <f>T20+(T20*O9/100)</f>
        <v>0.1559658717706506</v>
      </c>
      <c r="V21" s="83">
        <f>V20+J21</f>
        <v>7290.218243002324</v>
      </c>
    </row>
    <row r="22" spans="1:22" ht="15" thickBot="1">
      <c r="A22" s="33" t="s">
        <v>32</v>
      </c>
      <c r="B22" s="63">
        <f>K15+B21</f>
        <v>8841.2735967056506</v>
      </c>
      <c r="C22" s="63">
        <f>B22+C21</f>
        <v>9410.5792985669286</v>
      </c>
      <c r="D22" s="63">
        <f>C22+D21</f>
        <v>9990.0328745638835</v>
      </c>
      <c r="E22" s="63">
        <f t="shared" ref="E22:G22" si="5">D22+E21</f>
        <v>10579.815210552984</v>
      </c>
      <c r="F22" s="63">
        <f t="shared" si="5"/>
        <v>11180.110416681091</v>
      </c>
      <c r="G22" s="63">
        <f t="shared" si="5"/>
        <v>11791.105884858433</v>
      </c>
      <c r="H22" s="63">
        <f>G22+H21</f>
        <v>12412.992347256035</v>
      </c>
      <c r="I22" s="63">
        <f t="shared" ref="I22:K22" si="6">H22+I21</f>
        <v>13045.963935845873</v>
      </c>
      <c r="J22" s="63">
        <f t="shared" si="6"/>
        <v>13690.218243002326</v>
      </c>
      <c r="K22" s="64">
        <f t="shared" si="6"/>
        <v>14345.956383183842</v>
      </c>
      <c r="L22" s="27"/>
      <c r="M22" s="27"/>
      <c r="N22" s="27"/>
      <c r="O22" s="27"/>
      <c r="P22" s="27"/>
      <c r="Q22" s="70">
        <v>20</v>
      </c>
      <c r="R22" s="84">
        <f>R21+(R21*O9/100)</f>
        <v>0.31973003712983372</v>
      </c>
      <c r="S22" s="70">
        <v>20</v>
      </c>
      <c r="T22" s="84">
        <f>T21+(T21*O9/100)</f>
        <v>0.15986501856491686</v>
      </c>
      <c r="V22" s="83">
        <f>V21+K21</f>
        <v>7945.9563831838404</v>
      </c>
    </row>
    <row r="23" spans="1:22" ht="15.75" customHeight="1" thickBot="1">
      <c r="A23" s="48"/>
      <c r="B23" s="25"/>
      <c r="C23" s="25"/>
      <c r="D23" s="25"/>
      <c r="E23" s="25"/>
      <c r="F23" s="25"/>
      <c r="G23" s="25"/>
      <c r="H23" s="25"/>
      <c r="I23" s="25"/>
      <c r="J23" s="25"/>
      <c r="K23" s="49"/>
      <c r="L23" s="27"/>
      <c r="M23" s="118" t="s">
        <v>51</v>
      </c>
      <c r="N23" s="119"/>
      <c r="O23" s="119"/>
      <c r="P23" s="119"/>
      <c r="Q23" s="119"/>
      <c r="R23" s="119"/>
      <c r="S23" s="119"/>
      <c r="T23" s="120"/>
      <c r="V23" s="83"/>
    </row>
    <row r="24" spans="1:22" ht="14.25" customHeight="1" thickBot="1">
      <c r="A24" s="146" t="s">
        <v>29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8"/>
      <c r="L24" s="27"/>
      <c r="M24" s="121"/>
      <c r="N24" s="122"/>
      <c r="O24" s="122"/>
      <c r="P24" s="122"/>
      <c r="Q24" s="122"/>
      <c r="R24" s="122"/>
      <c r="S24" s="122"/>
      <c r="T24" s="123"/>
      <c r="V24" s="83"/>
    </row>
    <row r="25" spans="1:22">
      <c r="A25" s="36" t="s">
        <v>25</v>
      </c>
      <c r="B25" s="1">
        <f>SUM(B10:K10,B17:K17)</f>
        <v>70215.880303807673</v>
      </c>
      <c r="C25" s="8" t="s">
        <v>10</v>
      </c>
      <c r="D25" s="137" t="s">
        <v>27</v>
      </c>
      <c r="E25" s="138"/>
      <c r="F25" s="3">
        <f>SUM(B11:K11,B12:K12,B18:K18,B19:K19)</f>
        <v>9887.5738299103068</v>
      </c>
      <c r="G25" s="4" t="s">
        <v>0</v>
      </c>
      <c r="H25" s="139" t="s">
        <v>38</v>
      </c>
      <c r="I25" s="140"/>
      <c r="J25" s="6">
        <f>F27/B27*100-100</f>
        <v>124.15556848724751</v>
      </c>
      <c r="K25" s="40" t="s">
        <v>12</v>
      </c>
      <c r="L25" s="27"/>
      <c r="M25" s="27"/>
      <c r="N25" s="27"/>
      <c r="O25" s="27"/>
      <c r="P25" s="27"/>
      <c r="R25" s="84"/>
      <c r="S25" s="84"/>
      <c r="T25" s="84"/>
      <c r="V25" s="83"/>
    </row>
    <row r="26" spans="1:22">
      <c r="A26" s="42"/>
      <c r="B26" s="23"/>
      <c r="C26" s="44"/>
      <c r="D26" s="38" t="s">
        <v>23</v>
      </c>
      <c r="E26" s="38"/>
      <c r="F26" s="1">
        <f>SUM(B13:K13,B20:K20)</f>
        <v>4458.3825532735364</v>
      </c>
      <c r="G26" s="2" t="s">
        <v>0</v>
      </c>
      <c r="H26" s="139" t="s">
        <v>28</v>
      </c>
      <c r="I26" s="140"/>
      <c r="J26" s="69">
        <f>(J27/20)/B27*100</f>
        <v>6.2077784243623766</v>
      </c>
      <c r="K26" s="40" t="s">
        <v>12</v>
      </c>
      <c r="L26" s="28"/>
      <c r="M26" s="28"/>
      <c r="N26" s="28"/>
      <c r="O26" s="28"/>
      <c r="P26" s="28"/>
      <c r="R26" s="84"/>
      <c r="S26" s="84"/>
      <c r="T26" s="84"/>
      <c r="V26" s="83"/>
    </row>
    <row r="27" spans="1:22" ht="15" thickBot="1">
      <c r="A27" s="43" t="s">
        <v>26</v>
      </c>
      <c r="B27" s="47">
        <f>O16</f>
        <v>6400</v>
      </c>
      <c r="C27" s="45" t="s">
        <v>0</v>
      </c>
      <c r="D27" s="39" t="s">
        <v>24</v>
      </c>
      <c r="E27" s="39"/>
      <c r="F27" s="46">
        <f>F25+F26</f>
        <v>14345.956383183842</v>
      </c>
      <c r="G27" s="35" t="s">
        <v>0</v>
      </c>
      <c r="H27" s="39" t="s">
        <v>30</v>
      </c>
      <c r="I27" s="39"/>
      <c r="J27" s="34">
        <f>F27-B27</f>
        <v>7945.9563831838423</v>
      </c>
      <c r="K27" s="41" t="s">
        <v>0</v>
      </c>
      <c r="L27" s="28"/>
      <c r="M27" s="28"/>
      <c r="N27" s="28"/>
      <c r="O27" s="28"/>
      <c r="P27" s="28"/>
      <c r="R27" s="84"/>
      <c r="S27" s="84"/>
      <c r="T27" s="84"/>
      <c r="V27" s="83"/>
    </row>
    <row r="28" spans="1:22">
      <c r="A28" s="124"/>
      <c r="B28" s="125"/>
      <c r="C28" s="125"/>
      <c r="D28" s="125"/>
      <c r="E28" s="125"/>
      <c r="F28" s="125"/>
      <c r="G28" s="125"/>
      <c r="H28" s="125"/>
      <c r="I28" s="125"/>
      <c r="J28" s="125"/>
      <c r="K28" s="126"/>
      <c r="L28" s="94"/>
      <c r="M28" s="25"/>
      <c r="N28" s="25"/>
      <c r="O28" s="25"/>
      <c r="P28" s="25"/>
      <c r="R28" s="84"/>
      <c r="S28" s="84"/>
      <c r="T28" s="84"/>
      <c r="V28" s="83"/>
    </row>
    <row r="29" spans="1:22">
      <c r="A29" s="127"/>
      <c r="B29" s="128"/>
      <c r="C29" s="128"/>
      <c r="D29" s="128"/>
      <c r="E29" s="128"/>
      <c r="F29" s="128"/>
      <c r="G29" s="128"/>
      <c r="H29" s="128"/>
      <c r="I29" s="128"/>
      <c r="J29" s="128"/>
      <c r="K29" s="129"/>
      <c r="L29" s="94"/>
      <c r="M29" s="27"/>
      <c r="N29" s="27"/>
      <c r="O29" s="27"/>
      <c r="P29" s="27"/>
      <c r="R29" s="84"/>
      <c r="S29" s="84"/>
      <c r="T29" s="84"/>
      <c r="V29" s="83"/>
    </row>
    <row r="30" spans="1:22">
      <c r="A30" s="127"/>
      <c r="B30" s="128"/>
      <c r="C30" s="128"/>
      <c r="D30" s="128"/>
      <c r="E30" s="128"/>
      <c r="F30" s="128"/>
      <c r="G30" s="128"/>
      <c r="H30" s="128"/>
      <c r="I30" s="128"/>
      <c r="J30" s="128"/>
      <c r="K30" s="129"/>
      <c r="L30" s="94"/>
      <c r="M30" s="27"/>
      <c r="N30" s="27"/>
      <c r="O30" s="27"/>
      <c r="P30" s="27"/>
      <c r="R30" s="84"/>
      <c r="S30" s="84"/>
      <c r="T30" s="84"/>
      <c r="V30" s="83"/>
    </row>
    <row r="31" spans="1:22">
      <c r="A31" s="127"/>
      <c r="B31" s="128"/>
      <c r="C31" s="128"/>
      <c r="D31" s="128"/>
      <c r="E31" s="128"/>
      <c r="F31" s="128"/>
      <c r="G31" s="128"/>
      <c r="H31" s="128"/>
      <c r="I31" s="128"/>
      <c r="J31" s="128"/>
      <c r="K31" s="129"/>
      <c r="L31" s="94"/>
      <c r="M31" s="27"/>
      <c r="N31" s="27"/>
      <c r="O31" s="27"/>
      <c r="P31" s="27"/>
      <c r="R31" s="84"/>
      <c r="S31" s="84"/>
      <c r="T31" s="84"/>
      <c r="V31" s="83"/>
    </row>
    <row r="32" spans="1:22">
      <c r="A32" s="127"/>
      <c r="B32" s="128"/>
      <c r="C32" s="128"/>
      <c r="D32" s="128"/>
      <c r="E32" s="128"/>
      <c r="F32" s="128"/>
      <c r="G32" s="128"/>
      <c r="H32" s="128"/>
      <c r="I32" s="128"/>
      <c r="J32" s="128"/>
      <c r="K32" s="129"/>
      <c r="L32" s="94"/>
      <c r="M32" s="27"/>
      <c r="N32" s="27"/>
      <c r="O32" s="27"/>
      <c r="P32" s="27"/>
      <c r="R32" s="84"/>
      <c r="S32" s="84"/>
      <c r="T32" s="84"/>
      <c r="V32" s="83"/>
    </row>
    <row r="33" spans="1:22">
      <c r="A33" s="127"/>
      <c r="B33" s="128"/>
      <c r="C33" s="128"/>
      <c r="D33" s="128"/>
      <c r="E33" s="128"/>
      <c r="F33" s="128"/>
      <c r="G33" s="128"/>
      <c r="H33" s="128"/>
      <c r="I33" s="128"/>
      <c r="J33" s="128"/>
      <c r="K33" s="129"/>
      <c r="L33" s="94"/>
      <c r="M33" s="27"/>
      <c r="N33" s="27"/>
      <c r="O33" s="27"/>
      <c r="P33" s="27"/>
      <c r="R33" s="84"/>
      <c r="S33" s="84"/>
      <c r="T33" s="84"/>
      <c r="V33" s="83"/>
    </row>
    <row r="34" spans="1:22">
      <c r="A34" s="127"/>
      <c r="B34" s="128"/>
      <c r="C34" s="128"/>
      <c r="D34" s="128"/>
      <c r="E34" s="128"/>
      <c r="F34" s="128"/>
      <c r="G34" s="128"/>
      <c r="H34" s="128"/>
      <c r="I34" s="128"/>
      <c r="J34" s="128"/>
      <c r="K34" s="129"/>
      <c r="L34" s="94"/>
      <c r="M34" s="28"/>
      <c r="N34" s="28"/>
      <c r="O34" s="28"/>
      <c r="P34" s="28"/>
    </row>
    <row r="35" spans="1:22">
      <c r="A35" s="127"/>
      <c r="B35" s="128"/>
      <c r="C35" s="128"/>
      <c r="D35" s="128"/>
      <c r="E35" s="128"/>
      <c r="F35" s="128"/>
      <c r="G35" s="128"/>
      <c r="H35" s="128"/>
      <c r="I35" s="128"/>
      <c r="J35" s="128"/>
      <c r="K35" s="129"/>
      <c r="L35" s="94"/>
      <c r="M35" s="24"/>
      <c r="N35" s="24"/>
      <c r="O35" s="24"/>
      <c r="P35" s="24"/>
    </row>
    <row r="36" spans="1:22">
      <c r="A36" s="127"/>
      <c r="B36" s="128"/>
      <c r="C36" s="128"/>
      <c r="D36" s="128"/>
      <c r="E36" s="128"/>
      <c r="F36" s="128"/>
      <c r="G36" s="128"/>
      <c r="H36" s="128"/>
      <c r="I36" s="128"/>
      <c r="J36" s="128"/>
      <c r="K36" s="129"/>
      <c r="L36" s="94"/>
      <c r="M36" s="24"/>
      <c r="N36" s="24"/>
      <c r="O36" s="24"/>
      <c r="P36" s="24"/>
    </row>
    <row r="37" spans="1:22">
      <c r="A37" s="127"/>
      <c r="B37" s="128"/>
      <c r="C37" s="128"/>
      <c r="D37" s="128"/>
      <c r="E37" s="128"/>
      <c r="F37" s="128"/>
      <c r="G37" s="128"/>
      <c r="H37" s="128"/>
      <c r="I37" s="128"/>
      <c r="J37" s="128"/>
      <c r="K37" s="129"/>
      <c r="L37" s="94"/>
      <c r="M37" s="24"/>
      <c r="N37" s="24"/>
      <c r="O37" s="24"/>
      <c r="P37" s="24"/>
      <c r="Q37" s="70" t="s">
        <v>17</v>
      </c>
    </row>
    <row r="38" spans="1:22">
      <c r="A38" s="127"/>
      <c r="B38" s="128"/>
      <c r="C38" s="128"/>
      <c r="D38" s="128"/>
      <c r="E38" s="128"/>
      <c r="F38" s="128"/>
      <c r="G38" s="128"/>
      <c r="H38" s="128"/>
      <c r="I38" s="128"/>
      <c r="J38" s="128"/>
      <c r="K38" s="129"/>
      <c r="L38" s="94"/>
      <c r="M38" s="24"/>
      <c r="N38" s="24"/>
      <c r="O38" s="24"/>
      <c r="P38" s="24"/>
      <c r="U38" s="70" t="s">
        <v>18</v>
      </c>
    </row>
    <row r="39" spans="1:22">
      <c r="A39" s="127"/>
      <c r="B39" s="128"/>
      <c r="C39" s="128"/>
      <c r="D39" s="128"/>
      <c r="E39" s="128"/>
      <c r="F39" s="128"/>
      <c r="G39" s="128"/>
      <c r="H39" s="128"/>
      <c r="I39" s="128"/>
      <c r="J39" s="128"/>
      <c r="K39" s="129"/>
      <c r="L39" s="94"/>
      <c r="M39" s="24"/>
      <c r="N39" s="24"/>
      <c r="O39" s="24"/>
      <c r="P39" s="24"/>
    </row>
    <row r="40" spans="1:22">
      <c r="A40" s="127"/>
      <c r="B40" s="128"/>
      <c r="C40" s="128"/>
      <c r="D40" s="128"/>
      <c r="E40" s="128"/>
      <c r="F40" s="128"/>
      <c r="G40" s="128"/>
      <c r="H40" s="128"/>
      <c r="I40" s="128"/>
      <c r="J40" s="128"/>
      <c r="K40" s="129"/>
      <c r="L40" s="94"/>
      <c r="M40" s="24"/>
      <c r="N40" s="24"/>
      <c r="O40" s="24"/>
      <c r="P40" s="24"/>
    </row>
    <row r="41" spans="1:22">
      <c r="A41" s="127"/>
      <c r="B41" s="128"/>
      <c r="C41" s="128"/>
      <c r="D41" s="128"/>
      <c r="E41" s="128"/>
      <c r="F41" s="128"/>
      <c r="G41" s="128"/>
      <c r="H41" s="128"/>
      <c r="I41" s="128"/>
      <c r="J41" s="128"/>
      <c r="K41" s="129"/>
      <c r="L41" s="94"/>
      <c r="M41" s="24"/>
      <c r="N41" s="24"/>
      <c r="O41" s="24"/>
      <c r="P41" s="24"/>
    </row>
    <row r="42" spans="1:22">
      <c r="A42" s="127"/>
      <c r="B42" s="128"/>
      <c r="C42" s="128"/>
      <c r="D42" s="128"/>
      <c r="E42" s="128"/>
      <c r="F42" s="128"/>
      <c r="G42" s="128"/>
      <c r="H42" s="128"/>
      <c r="I42" s="128"/>
      <c r="J42" s="128"/>
      <c r="K42" s="129"/>
      <c r="L42" s="94"/>
      <c r="M42" s="24"/>
      <c r="N42" s="24"/>
      <c r="O42" s="24"/>
      <c r="P42" s="24"/>
    </row>
    <row r="43" spans="1:22">
      <c r="A43" s="127"/>
      <c r="B43" s="128"/>
      <c r="C43" s="128"/>
      <c r="D43" s="128"/>
      <c r="E43" s="128"/>
      <c r="F43" s="128"/>
      <c r="G43" s="128"/>
      <c r="H43" s="128"/>
      <c r="I43" s="128"/>
      <c r="J43" s="128"/>
      <c r="K43" s="129"/>
      <c r="L43" s="94"/>
      <c r="M43" s="24"/>
      <c r="N43" s="24"/>
      <c r="O43" s="24"/>
      <c r="P43" s="24"/>
    </row>
    <row r="44" spans="1:22">
      <c r="A44" s="127"/>
      <c r="B44" s="128"/>
      <c r="C44" s="128"/>
      <c r="D44" s="128"/>
      <c r="E44" s="128"/>
      <c r="F44" s="128"/>
      <c r="G44" s="128"/>
      <c r="H44" s="128"/>
      <c r="I44" s="128"/>
      <c r="J44" s="128"/>
      <c r="K44" s="129"/>
      <c r="L44" s="94"/>
      <c r="M44" s="24"/>
      <c r="N44" s="24"/>
      <c r="O44" s="24"/>
      <c r="P44" s="24"/>
    </row>
    <row r="45" spans="1:22">
      <c r="A45" s="127"/>
      <c r="B45" s="128"/>
      <c r="C45" s="128"/>
      <c r="D45" s="128"/>
      <c r="E45" s="128"/>
      <c r="F45" s="128"/>
      <c r="G45" s="128"/>
      <c r="H45" s="128"/>
      <c r="I45" s="128"/>
      <c r="J45" s="128"/>
      <c r="K45" s="129"/>
      <c r="L45" s="94"/>
      <c r="M45" s="24"/>
      <c r="N45" s="24"/>
      <c r="O45" s="24"/>
      <c r="P45" s="24"/>
    </row>
    <row r="46" spans="1:22">
      <c r="A46" s="127"/>
      <c r="B46" s="128"/>
      <c r="C46" s="128"/>
      <c r="D46" s="128"/>
      <c r="E46" s="128"/>
      <c r="F46" s="128"/>
      <c r="G46" s="128"/>
      <c r="H46" s="128"/>
      <c r="I46" s="128"/>
      <c r="J46" s="128"/>
      <c r="K46" s="129"/>
      <c r="L46" s="94"/>
      <c r="M46" s="24"/>
      <c r="N46" s="24"/>
      <c r="O46" s="24"/>
      <c r="P46" s="24"/>
    </row>
    <row r="47" spans="1:22">
      <c r="A47" s="127"/>
      <c r="B47" s="128"/>
      <c r="C47" s="128"/>
      <c r="D47" s="128"/>
      <c r="E47" s="128"/>
      <c r="F47" s="128"/>
      <c r="G47" s="128"/>
      <c r="H47" s="128"/>
      <c r="I47" s="128"/>
      <c r="J47" s="128"/>
      <c r="K47" s="129"/>
      <c r="L47" s="94"/>
      <c r="M47" s="24"/>
      <c r="N47" s="24"/>
      <c r="O47" s="24"/>
      <c r="P47" s="24"/>
    </row>
    <row r="48" spans="1:22">
      <c r="A48" s="127"/>
      <c r="B48" s="128"/>
      <c r="C48" s="128"/>
      <c r="D48" s="128"/>
      <c r="E48" s="128"/>
      <c r="F48" s="128"/>
      <c r="G48" s="128"/>
      <c r="H48" s="128"/>
      <c r="I48" s="128"/>
      <c r="J48" s="128"/>
      <c r="K48" s="129"/>
      <c r="L48" s="94"/>
      <c r="M48" s="24"/>
      <c r="N48" s="24"/>
      <c r="O48" s="24"/>
      <c r="P48" s="24"/>
    </row>
    <row r="49" spans="1:16">
      <c r="A49" s="127"/>
      <c r="B49" s="128"/>
      <c r="C49" s="128"/>
      <c r="D49" s="128"/>
      <c r="E49" s="128"/>
      <c r="F49" s="128"/>
      <c r="G49" s="128"/>
      <c r="H49" s="128"/>
      <c r="I49" s="128"/>
      <c r="J49" s="128"/>
      <c r="K49" s="129"/>
      <c r="L49" s="94"/>
      <c r="M49" s="24"/>
      <c r="N49" s="24"/>
      <c r="O49" s="24"/>
      <c r="P49" s="24"/>
    </row>
    <row r="50" spans="1:16">
      <c r="A50" s="127"/>
      <c r="B50" s="128"/>
      <c r="C50" s="128"/>
      <c r="D50" s="128"/>
      <c r="E50" s="128"/>
      <c r="F50" s="128"/>
      <c r="G50" s="128"/>
      <c r="H50" s="128"/>
      <c r="I50" s="128"/>
      <c r="J50" s="128"/>
      <c r="K50" s="129"/>
      <c r="L50" s="94"/>
      <c r="M50" s="24"/>
      <c r="N50" s="24"/>
      <c r="O50" s="24"/>
      <c r="P50" s="24"/>
    </row>
    <row r="51" spans="1:16">
      <c r="A51" s="127"/>
      <c r="B51" s="128"/>
      <c r="C51" s="128"/>
      <c r="D51" s="128"/>
      <c r="E51" s="128"/>
      <c r="F51" s="128"/>
      <c r="G51" s="128"/>
      <c r="H51" s="128"/>
      <c r="I51" s="128"/>
      <c r="J51" s="128"/>
      <c r="K51" s="129"/>
      <c r="L51" s="94"/>
      <c r="M51" s="24"/>
      <c r="N51" s="24"/>
      <c r="O51" s="24"/>
      <c r="P51" s="24"/>
    </row>
    <row r="52" spans="1:16">
      <c r="A52" s="127"/>
      <c r="B52" s="128"/>
      <c r="C52" s="128"/>
      <c r="D52" s="128"/>
      <c r="E52" s="128"/>
      <c r="F52" s="128"/>
      <c r="G52" s="128"/>
      <c r="H52" s="128"/>
      <c r="I52" s="128"/>
      <c r="J52" s="128"/>
      <c r="K52" s="129"/>
      <c r="L52" s="94"/>
      <c r="M52" s="24"/>
      <c r="N52" s="24"/>
      <c r="O52" s="24"/>
      <c r="P52" s="24"/>
    </row>
    <row r="53" spans="1:16">
      <c r="A53" s="127"/>
      <c r="B53" s="128"/>
      <c r="C53" s="128"/>
      <c r="D53" s="128"/>
      <c r="E53" s="128"/>
      <c r="F53" s="128"/>
      <c r="G53" s="128"/>
      <c r="H53" s="128"/>
      <c r="I53" s="128"/>
      <c r="J53" s="128"/>
      <c r="K53" s="129"/>
      <c r="L53" s="94"/>
      <c r="M53" s="24"/>
      <c r="N53" s="24"/>
      <c r="O53" s="24"/>
      <c r="P53" s="24"/>
    </row>
    <row r="54" spans="1:16">
      <c r="A54" s="127"/>
      <c r="B54" s="128"/>
      <c r="C54" s="128"/>
      <c r="D54" s="128"/>
      <c r="E54" s="128"/>
      <c r="F54" s="128"/>
      <c r="G54" s="128"/>
      <c r="H54" s="128"/>
      <c r="I54" s="128"/>
      <c r="J54" s="128"/>
      <c r="K54" s="129"/>
      <c r="L54" s="94"/>
      <c r="M54" s="24"/>
      <c r="N54" s="24"/>
      <c r="O54" s="24"/>
      <c r="P54" s="24"/>
    </row>
    <row r="55" spans="1:16">
      <c r="A55" s="127"/>
      <c r="B55" s="128"/>
      <c r="C55" s="128"/>
      <c r="D55" s="128"/>
      <c r="E55" s="128"/>
      <c r="F55" s="128"/>
      <c r="G55" s="128"/>
      <c r="H55" s="128"/>
      <c r="I55" s="128"/>
      <c r="J55" s="128"/>
      <c r="K55" s="129"/>
      <c r="L55" s="94"/>
      <c r="M55" s="24"/>
      <c r="N55" s="24"/>
      <c r="O55" s="24"/>
      <c r="P55" s="24"/>
    </row>
    <row r="56" spans="1:16">
      <c r="A56" s="127"/>
      <c r="B56" s="128"/>
      <c r="C56" s="128"/>
      <c r="D56" s="128"/>
      <c r="E56" s="128"/>
      <c r="F56" s="128"/>
      <c r="G56" s="128"/>
      <c r="H56" s="128"/>
      <c r="I56" s="128"/>
      <c r="J56" s="128"/>
      <c r="K56" s="129"/>
      <c r="L56" s="94"/>
      <c r="M56" s="24"/>
      <c r="N56" s="24"/>
      <c r="O56" s="24"/>
      <c r="P56" s="24"/>
    </row>
    <row r="57" spans="1:16" ht="15" thickBot="1">
      <c r="A57" s="130"/>
      <c r="B57" s="131"/>
      <c r="C57" s="131"/>
      <c r="D57" s="131"/>
      <c r="E57" s="131"/>
      <c r="F57" s="131"/>
      <c r="G57" s="131"/>
      <c r="H57" s="131"/>
      <c r="I57" s="131"/>
      <c r="J57" s="131"/>
      <c r="K57" s="132"/>
      <c r="L57" s="94"/>
      <c r="M57" s="24"/>
      <c r="N57" s="24"/>
      <c r="O57" s="24"/>
      <c r="P57" s="24"/>
    </row>
    <row r="58" spans="1:16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</row>
    <row r="59" spans="1:16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</row>
    <row r="60" spans="1:16">
      <c r="A60" s="24"/>
      <c r="B60" s="24"/>
      <c r="C60" s="24"/>
      <c r="D60" s="24"/>
      <c r="E60" s="24"/>
      <c r="F60" s="24"/>
      <c r="G60" s="24"/>
      <c r="L60" s="24"/>
      <c r="M60" s="24"/>
      <c r="N60" s="24"/>
      <c r="O60" s="24"/>
      <c r="P60" s="24"/>
    </row>
    <row r="61" spans="1:16">
      <c r="L61" s="24"/>
      <c r="M61" s="24"/>
      <c r="N61" s="24"/>
      <c r="O61" s="24"/>
      <c r="P61" s="24"/>
    </row>
    <row r="62" spans="1:16">
      <c r="L62" s="24"/>
      <c r="M62" s="24"/>
      <c r="N62" s="24"/>
      <c r="O62" s="24"/>
      <c r="P62" s="24"/>
    </row>
    <row r="63" spans="1:16">
      <c r="L63" s="24"/>
      <c r="M63" s="24"/>
      <c r="N63" s="24"/>
      <c r="O63" s="24"/>
      <c r="P63" s="24"/>
    </row>
    <row r="64" spans="1:16">
      <c r="L64" s="24"/>
      <c r="M64" s="24"/>
      <c r="N64" s="24"/>
      <c r="O64" s="24"/>
      <c r="P64" s="24"/>
    </row>
    <row r="65" spans="12:16">
      <c r="L65" s="24"/>
      <c r="M65" s="24"/>
      <c r="N65" s="24"/>
      <c r="O65" s="24"/>
      <c r="P65" s="24"/>
    </row>
  </sheetData>
  <mergeCells count="25">
    <mergeCell ref="M23:T24"/>
    <mergeCell ref="A28:K57"/>
    <mergeCell ref="H7:I7"/>
    <mergeCell ref="C7:E7"/>
    <mergeCell ref="O4:P4"/>
    <mergeCell ref="D25:E25"/>
    <mergeCell ref="H25:I25"/>
    <mergeCell ref="H26:I26"/>
    <mergeCell ref="C5:E5"/>
    <mergeCell ref="C6:E6"/>
    <mergeCell ref="M16:N16"/>
    <mergeCell ref="A24:K24"/>
    <mergeCell ref="H5:I5"/>
    <mergeCell ref="H6:I6"/>
    <mergeCell ref="H2:K2"/>
    <mergeCell ref="J4:K4"/>
    <mergeCell ref="H3:I3"/>
    <mergeCell ref="H4:I4"/>
    <mergeCell ref="M1:P1"/>
    <mergeCell ref="A1:K1"/>
    <mergeCell ref="A2:B2"/>
    <mergeCell ref="C2:G2"/>
    <mergeCell ref="F3:F4"/>
    <mergeCell ref="G3:G4"/>
    <mergeCell ref="C3:E4"/>
  </mergeCells>
  <pageMargins left="0.19685039370078741" right="0" top="0.19685039370078741" bottom="0" header="0" footer="0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5 CONTO ENERGIA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Rutto</dc:creator>
  <cp:lastModifiedBy>PrimoC</cp:lastModifiedBy>
  <cp:lastPrinted>2014-09-26T14:37:25Z</cp:lastPrinted>
  <dcterms:created xsi:type="dcterms:W3CDTF">2010-02-27T07:13:14Z</dcterms:created>
  <dcterms:modified xsi:type="dcterms:W3CDTF">2014-09-26T14:42:40Z</dcterms:modified>
</cp:coreProperties>
</file>